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cade\Box\STUDIES-ONGOING\BarthSyndrome\STUDIES\RO1-Heart_Skeletal_Muscle_Metab\Data\VO2\"/>
    </mc:Choice>
  </mc:AlternateContent>
  <bookViews>
    <workbookView xWindow="0" yWindow="0" windowWidth="19200" windowHeight="11460" activeTab="1"/>
  </bookViews>
  <sheets>
    <sheet name="X-Sect" sheetId="1" r:id="rId1"/>
    <sheet name="Repeater" sheetId="2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3" i="2" l="1"/>
  <c r="R33" i="2"/>
  <c r="Q33" i="2"/>
  <c r="P33" i="2"/>
  <c r="O33" i="2"/>
  <c r="N33" i="2"/>
  <c r="M33" i="2"/>
  <c r="L33" i="2"/>
  <c r="K33" i="2"/>
  <c r="J33" i="2"/>
  <c r="I33" i="2"/>
  <c r="H33" i="2"/>
  <c r="G33" i="2"/>
  <c r="D33" i="2"/>
  <c r="C33" i="2"/>
  <c r="B33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E27" i="2"/>
  <c r="F27" i="2"/>
  <c r="E28" i="2"/>
  <c r="F28" i="2"/>
  <c r="E29" i="2"/>
  <c r="F29" i="2"/>
  <c r="F32" i="2"/>
  <c r="E32" i="2"/>
  <c r="D32" i="2"/>
  <c r="C32" i="2"/>
  <c r="B32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E2" i="2"/>
  <c r="F2" i="2"/>
  <c r="E3" i="2"/>
  <c r="F3" i="2"/>
  <c r="E4" i="2"/>
  <c r="F4" i="2"/>
  <c r="E5" i="2"/>
  <c r="F5" i="2"/>
  <c r="E8" i="2"/>
  <c r="F8" i="2"/>
  <c r="E9" i="2"/>
  <c r="F9" i="2"/>
  <c r="E13" i="2"/>
  <c r="F13" i="2"/>
  <c r="F16" i="2"/>
  <c r="E6" i="2"/>
  <c r="E7" i="2"/>
  <c r="E10" i="2"/>
  <c r="E11" i="2"/>
  <c r="E12" i="2"/>
  <c r="E16" i="2"/>
  <c r="D16" i="2"/>
  <c r="C16" i="2"/>
  <c r="B16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2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2" i="1"/>
  <c r="Y3" i="1"/>
  <c r="Y4" i="1"/>
  <c r="Y5" i="1"/>
  <c r="Z5" i="1"/>
  <c r="Y6" i="1"/>
  <c r="Y7" i="1"/>
  <c r="Y8" i="1"/>
  <c r="Z8" i="1"/>
  <c r="Y9" i="1"/>
  <c r="Z9" i="1"/>
  <c r="Y10" i="1"/>
  <c r="Z10" i="1"/>
  <c r="Y11" i="1"/>
  <c r="Y12" i="1"/>
  <c r="Y13" i="1"/>
  <c r="Z13" i="1"/>
  <c r="Y14" i="1"/>
  <c r="Y15" i="1"/>
  <c r="Y16" i="1"/>
  <c r="Z16" i="1"/>
  <c r="Y17" i="1"/>
  <c r="Z17" i="1"/>
  <c r="Y18" i="1"/>
  <c r="Z18" i="1"/>
  <c r="Y19" i="1"/>
  <c r="Y20" i="1"/>
  <c r="Y21" i="1"/>
  <c r="Z21" i="1"/>
  <c r="Y22" i="1"/>
  <c r="Y23" i="1"/>
  <c r="Y24" i="1"/>
  <c r="Y25" i="1"/>
  <c r="Z25" i="1"/>
  <c r="Y26" i="1"/>
  <c r="Z26" i="1"/>
  <c r="Y27" i="1"/>
  <c r="Y28" i="1"/>
  <c r="Y29" i="1"/>
  <c r="Z29" i="1"/>
  <c r="Y30" i="1"/>
  <c r="Y31" i="1"/>
  <c r="Y32" i="1"/>
  <c r="Z32" i="1"/>
  <c r="Y33" i="1"/>
  <c r="Z33" i="1"/>
  <c r="Y34" i="1"/>
  <c r="Z34" i="1"/>
  <c r="Y2" i="1"/>
  <c r="Z24" i="1"/>
  <c r="Z31" i="1"/>
  <c r="Z23" i="1"/>
  <c r="Z15" i="1"/>
  <c r="Z7" i="1"/>
  <c r="Z30" i="1"/>
  <c r="Z22" i="1"/>
  <c r="Z14" i="1"/>
  <c r="Z6" i="1"/>
  <c r="Z28" i="1"/>
  <c r="Z20" i="1"/>
  <c r="Z12" i="1"/>
  <c r="Z4" i="1"/>
  <c r="Z2" i="1"/>
  <c r="Z27" i="1"/>
  <c r="Z19" i="1"/>
  <c r="Z11" i="1"/>
  <c r="Z3" i="1"/>
  <c r="T24" i="1"/>
  <c r="T32" i="1"/>
  <c r="S3" i="1"/>
  <c r="T3" i="1"/>
  <c r="S4" i="1"/>
  <c r="T4" i="1"/>
  <c r="S5" i="1"/>
  <c r="T5" i="1"/>
  <c r="S6" i="1"/>
  <c r="T6" i="1"/>
  <c r="S7" i="1"/>
  <c r="T7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S25" i="1"/>
  <c r="T25" i="1"/>
  <c r="S26" i="1"/>
  <c r="T26" i="1"/>
  <c r="S27" i="1"/>
  <c r="T27" i="1"/>
  <c r="S28" i="1"/>
  <c r="T28" i="1"/>
  <c r="S29" i="1"/>
  <c r="T29" i="1"/>
  <c r="S30" i="1"/>
  <c r="T30" i="1"/>
  <c r="S31" i="1"/>
  <c r="T31" i="1"/>
  <c r="S32" i="1"/>
  <c r="S33" i="1"/>
  <c r="T33" i="1"/>
  <c r="S34" i="1"/>
  <c r="T34" i="1"/>
  <c r="S2" i="1"/>
  <c r="T2" i="1"/>
  <c r="Q3" i="1"/>
  <c r="R3" i="1"/>
  <c r="Q4" i="1"/>
  <c r="R4" i="1"/>
  <c r="Q5" i="1"/>
  <c r="R5" i="1"/>
  <c r="Q6" i="1"/>
  <c r="R6" i="1"/>
  <c r="Q7" i="1"/>
  <c r="R7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Q15" i="1"/>
  <c r="R15" i="1"/>
  <c r="Q16" i="1"/>
  <c r="R16" i="1"/>
  <c r="Q17" i="1"/>
  <c r="Q18" i="1"/>
  <c r="Q19" i="1"/>
  <c r="R19" i="1"/>
  <c r="Q20" i="1"/>
  <c r="R20" i="1"/>
  <c r="Q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2" i="1"/>
  <c r="R2" i="1"/>
  <c r="E33" i="2"/>
  <c r="F33" i="2"/>
</calcChain>
</file>

<file path=xl/sharedStrings.xml><?xml version="1.0" encoding="utf-8"?>
<sst xmlns="http://schemas.openxmlformats.org/spreadsheetml/2006/main" count="124" uniqueCount="95">
  <si>
    <t>ID</t>
  </si>
  <si>
    <t>Age</t>
  </si>
  <si>
    <t>MaxVO2mLkgmin</t>
  </si>
  <si>
    <t>BIMS01</t>
  </si>
  <si>
    <t>BIMS02</t>
  </si>
  <si>
    <t>BIMS05</t>
  </si>
  <si>
    <t>BIMS07</t>
  </si>
  <si>
    <t>BIMS09</t>
  </si>
  <si>
    <t>BIMS11</t>
  </si>
  <si>
    <t>BIMS13</t>
  </si>
  <si>
    <t>BIMS21</t>
  </si>
  <si>
    <t>BIMS22</t>
  </si>
  <si>
    <t>BIMS25</t>
  </si>
  <si>
    <t>BIMS26</t>
  </si>
  <si>
    <t>BIMS28</t>
  </si>
  <si>
    <t>BIMS29</t>
  </si>
  <si>
    <t>BIMS33</t>
  </si>
  <si>
    <t>BIMS55</t>
  </si>
  <si>
    <t>BIMS56</t>
  </si>
  <si>
    <t>BIMS58</t>
  </si>
  <si>
    <t>BIMS59</t>
  </si>
  <si>
    <t>BIMS61</t>
  </si>
  <si>
    <t>BIMS62</t>
  </si>
  <si>
    <t>BIMS63</t>
  </si>
  <si>
    <t>BIMS64</t>
  </si>
  <si>
    <t>BIMS65</t>
  </si>
  <si>
    <t>BIMS66</t>
  </si>
  <si>
    <t>BIMS69</t>
  </si>
  <si>
    <t>BIMS70</t>
  </si>
  <si>
    <t>BIMS75</t>
  </si>
  <si>
    <t>BIMS76</t>
  </si>
  <si>
    <t>BIMS78</t>
  </si>
  <si>
    <t>F6004</t>
  </si>
  <si>
    <t>F6005</t>
  </si>
  <si>
    <t>F6006</t>
  </si>
  <si>
    <t>F6009</t>
  </si>
  <si>
    <t>Weight (kg)</t>
  </si>
  <si>
    <t>Height (cm)</t>
  </si>
  <si>
    <t>EF (%)</t>
  </si>
  <si>
    <t>FS (%)</t>
  </si>
  <si>
    <t>FFM (kg)</t>
  </si>
  <si>
    <t>Global Strain (%)</t>
  </si>
  <si>
    <t>ATP Ox (mM/min)</t>
  </si>
  <si>
    <t>MaxVO2(L/min)</t>
  </si>
  <si>
    <t>AgeGroup</t>
  </si>
  <si>
    <t>Qmaxlin(mmol/s)</t>
  </si>
  <si>
    <t>Tau PCr (s)</t>
  </si>
  <si>
    <t>MaxVO2kgFFMmin</t>
  </si>
  <si>
    <t>Cooper_Predicted_VO2</t>
  </si>
  <si>
    <t>Cooper_Predicted_VO2%</t>
  </si>
  <si>
    <t>Peak_HR</t>
  </si>
  <si>
    <t>O2_Pulse</t>
  </si>
  <si>
    <t>Ve/VCO2</t>
  </si>
  <si>
    <t>Ve/VO2</t>
  </si>
  <si>
    <t>Peak_Pred_HR</t>
  </si>
  <si>
    <t>Weight-Zscore</t>
  </si>
  <si>
    <t>Height-Zscore</t>
  </si>
  <si>
    <t>Wt-Zscore%</t>
  </si>
  <si>
    <t>Height-Zscore%</t>
  </si>
  <si>
    <t>BMI</t>
  </si>
  <si>
    <t>BMI-Zscore</t>
  </si>
  <si>
    <t>BMI-Zscore%</t>
  </si>
  <si>
    <t>Peak RER</t>
  </si>
  <si>
    <t>PeakWorkRate (W)</t>
  </si>
  <si>
    <t>Max VE</t>
  </si>
  <si>
    <t>%Peak_Pred_HR</t>
  </si>
  <si>
    <t>RestHR</t>
  </si>
  <si>
    <t>RestSBP</t>
  </si>
  <si>
    <t>RestDBP</t>
  </si>
  <si>
    <t>MaxSBP</t>
  </si>
  <si>
    <t>FatMass(g)</t>
  </si>
  <si>
    <t>MaxDBP</t>
  </si>
  <si>
    <t>FatMassCalc</t>
  </si>
  <si>
    <t>Cardiac ATP/PCr</t>
  </si>
  <si>
    <t>Peak HR</t>
  </si>
  <si>
    <t>PredHRmax</t>
  </si>
  <si>
    <t>PercentPredHRMax</t>
  </si>
  <si>
    <t>VCO2 (L/min)</t>
  </si>
  <si>
    <t>FatMass</t>
  </si>
  <si>
    <t>FatFreeMass (kg)</t>
  </si>
  <si>
    <t>VO2Lmin</t>
  </si>
  <si>
    <t>VO2peakFFM</t>
  </si>
  <si>
    <t>BSEX01</t>
  </si>
  <si>
    <t>BSH02</t>
  </si>
  <si>
    <t>A1012</t>
  </si>
  <si>
    <t>A1006</t>
  </si>
  <si>
    <t>BSH03</t>
  </si>
  <si>
    <t>D4011</t>
  </si>
  <si>
    <t>D4010</t>
  </si>
  <si>
    <t>A1002</t>
  </si>
  <si>
    <t>BSEX04</t>
  </si>
  <si>
    <t>----</t>
  </si>
  <si>
    <t>Mean</t>
  </si>
  <si>
    <t>SD</t>
  </si>
  <si>
    <t>TTEST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</si>
</sst>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</font>
    <font>
      <sz val="11"/>
      <color indexed="8"/>
      <name val="Calibri"/>
    </font>
    <font>
      <b/>
      <sz val="11"/>
      <color indexed="8"/>
      <name val="Calibri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0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29">
    <xf numFmtId="0" fontId="0" fillId="0" borderId="0" xfId="0"/>
    <xf numFmtId="164" fontId="4" fillId="0" borderId="1" xfId="2" applyNumberFormat="1" applyFont="1" applyFill="1" applyBorder="1" applyAlignment="1">
      <alignment wrapText="1"/>
    </xf>
    <xf numFmtId="164" fontId="0" fillId="0" borderId="0" xfId="0" applyNumberFormat="1" applyFill="1" applyAlignment="1"/>
    <xf numFmtId="0" fontId="0" fillId="0" borderId="0" xfId="0" applyFill="1" applyBorder="1" applyAlignment="1"/>
    <xf numFmtId="164" fontId="4" fillId="0" borderId="3" xfId="2" applyNumberFormat="1" applyFont="1" applyFill="1" applyBorder="1" applyAlignment="1">
      <alignment wrapText="1"/>
    </xf>
    <xf numFmtId="164" fontId="5" fillId="2" borderId="2" xfId="2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0" borderId="1" xfId="0" applyFill="1" applyBorder="1" applyAlignment="1"/>
    <xf numFmtId="164" fontId="4" fillId="0" borderId="0" xfId="2" applyNumberFormat="1" applyFont="1" applyFill="1" applyBorder="1" applyAlignment="1">
      <alignment wrapText="1"/>
    </xf>
    <xf numFmtId="164" fontId="0" fillId="0" borderId="1" xfId="0" applyNumberFormat="1" applyFill="1" applyBorder="1" applyAlignment="1"/>
    <xf numFmtId="0" fontId="0" fillId="0" borderId="1" xfId="0" applyBorder="1"/>
    <xf numFmtId="164" fontId="0" fillId="0" borderId="0" xfId="0" applyNumberFormat="1"/>
    <xf numFmtId="164" fontId="0" fillId="0" borderId="0" xfId="0" applyNumberFormat="1" applyFill="1" applyBorder="1" applyAlignment="1"/>
    <xf numFmtId="1" fontId="4" fillId="0" borderId="3" xfId="2" applyNumberFormat="1" applyFont="1" applyFill="1" applyBorder="1" applyAlignment="1">
      <alignment wrapText="1"/>
    </xf>
    <xf numFmtId="1" fontId="4" fillId="0" borderId="1" xfId="2" applyNumberFormat="1" applyFont="1" applyFill="1" applyBorder="1" applyAlignment="1">
      <alignment wrapText="1"/>
    </xf>
    <xf numFmtId="1" fontId="0" fillId="0" borderId="1" xfId="0" applyNumberFormat="1" applyFill="1" applyBorder="1" applyAlignment="1"/>
    <xf numFmtId="1" fontId="4" fillId="0" borderId="0" xfId="2" applyNumberFormat="1" applyFont="1" applyFill="1" applyBorder="1" applyAlignment="1">
      <alignment wrapText="1"/>
    </xf>
    <xf numFmtId="1" fontId="0" fillId="0" borderId="0" xfId="0" applyNumberFormat="1" applyFill="1" applyBorder="1" applyAlignment="1"/>
    <xf numFmtId="2" fontId="0" fillId="0" borderId="0" xfId="0" applyNumberFormat="1"/>
    <xf numFmtId="9" fontId="4" fillId="0" borderId="0" xfId="1" applyFont="1" applyFill="1" applyBorder="1" applyAlignment="1">
      <alignment wrapText="1"/>
    </xf>
    <xf numFmtId="0" fontId="4" fillId="3" borderId="0" xfId="2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wrapText="1"/>
    </xf>
    <xf numFmtId="2" fontId="4" fillId="0" borderId="0" xfId="1" applyNumberFormat="1" applyFont="1" applyFill="1" applyBorder="1" applyAlignment="1">
      <alignment wrapText="1"/>
    </xf>
    <xf numFmtId="0" fontId="6" fillId="3" borderId="4" xfId="2" applyFont="1" applyFill="1" applyBorder="1" applyAlignment="1">
      <alignment horizontal="center"/>
    </xf>
    <xf numFmtId="0" fontId="6" fillId="3" borderId="0" xfId="2" applyFont="1" applyFill="1" applyBorder="1" applyAlignment="1">
      <alignment horizontal="center"/>
    </xf>
    <xf numFmtId="1" fontId="0" fillId="0" borderId="0" xfId="0" applyNumberFormat="1"/>
    <xf numFmtId="0" fontId="2" fillId="2" borderId="2" xfId="0" applyFont="1" applyFill="1" applyBorder="1"/>
    <xf numFmtId="164" fontId="2" fillId="2" borderId="2" xfId="0" applyNumberFormat="1" applyFont="1" applyFill="1" applyBorder="1"/>
    <xf numFmtId="2" fontId="2" fillId="2" borderId="2" xfId="0" applyNumberFormat="1" applyFont="1" applyFill="1" applyBorder="1"/>
  </cellXfs>
  <cellStyles count="3">
    <cellStyle name="Normal" xfId="0" builtinId="0"/>
    <cellStyle name="Normal_Sheet1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workbookViewId="0">
      <pane xSplit="1" topLeftCell="B1" activePane="topRight" state="frozen"/>
      <selection pane="topRight" activeCell="E23" sqref="E23"/>
    </sheetView>
  </sheetViews>
  <sheetFormatPr defaultRowHeight="15" x14ac:dyDescent="0.25"/>
  <cols>
    <col min="2" max="2" width="13.7109375" customWidth="1"/>
    <col min="3" max="3" width="10.28515625" customWidth="1"/>
    <col min="4" max="4" width="11.42578125" customWidth="1"/>
    <col min="5" max="6" width="16.140625" customWidth="1"/>
    <col min="7" max="7" width="11.42578125" customWidth="1"/>
    <col min="8" max="8" width="13.7109375" customWidth="1"/>
    <col min="9" max="12" width="15" customWidth="1"/>
    <col min="13" max="14" width="11.42578125" customWidth="1"/>
    <col min="15" max="15" width="13.28515625" customWidth="1"/>
    <col min="16" max="17" width="16.42578125" customWidth="1"/>
    <col min="18" max="18" width="17.7109375" customWidth="1"/>
    <col min="19" max="19" width="25.7109375" customWidth="1"/>
    <col min="20" max="20" width="24.85546875" customWidth="1"/>
    <col min="21" max="22" width="13" customWidth="1"/>
    <col min="23" max="23" width="18.7109375" customWidth="1"/>
    <col min="24" max="24" width="13" customWidth="1"/>
    <col min="25" max="25" width="14.5703125" customWidth="1"/>
    <col min="26" max="26" width="15.5703125" customWidth="1"/>
    <col min="27" max="32" width="14.28515625" customWidth="1"/>
    <col min="33" max="33" width="13.28515625" customWidth="1"/>
    <col min="34" max="34" width="12.140625" customWidth="1"/>
    <col min="37" max="37" width="15.140625" customWidth="1"/>
    <col min="38" max="38" width="16.28515625" customWidth="1"/>
    <col min="39" max="40" width="17.85546875" customWidth="1"/>
    <col min="41" max="41" width="17.7109375" customWidth="1"/>
  </cols>
  <sheetData>
    <row r="1" spans="1:41" s="6" customFormat="1" x14ac:dyDescent="0.25">
      <c r="A1" s="5" t="s">
        <v>0</v>
      </c>
      <c r="B1" s="5" t="s">
        <v>44</v>
      </c>
      <c r="C1" s="5" t="s">
        <v>1</v>
      </c>
      <c r="D1" s="5" t="s">
        <v>36</v>
      </c>
      <c r="E1" s="5" t="s">
        <v>55</v>
      </c>
      <c r="F1" s="5" t="s">
        <v>57</v>
      </c>
      <c r="G1" s="5" t="s">
        <v>37</v>
      </c>
      <c r="H1" s="5" t="s">
        <v>56</v>
      </c>
      <c r="I1" s="5" t="s">
        <v>58</v>
      </c>
      <c r="J1" s="5" t="s">
        <v>59</v>
      </c>
      <c r="K1" s="5" t="s">
        <v>60</v>
      </c>
      <c r="L1" s="5" t="s">
        <v>61</v>
      </c>
      <c r="M1" s="5" t="s">
        <v>40</v>
      </c>
      <c r="N1" s="5" t="s">
        <v>70</v>
      </c>
      <c r="O1" s="5" t="s">
        <v>72</v>
      </c>
      <c r="P1" s="5" t="s">
        <v>2</v>
      </c>
      <c r="Q1" s="5" t="s">
        <v>43</v>
      </c>
      <c r="R1" s="5" t="s">
        <v>47</v>
      </c>
      <c r="S1" s="5" t="s">
        <v>48</v>
      </c>
      <c r="T1" s="5" t="s">
        <v>49</v>
      </c>
      <c r="U1" s="5" t="s">
        <v>50</v>
      </c>
      <c r="V1" s="20" t="s">
        <v>62</v>
      </c>
      <c r="W1" s="20" t="s">
        <v>63</v>
      </c>
      <c r="X1" s="20" t="s">
        <v>64</v>
      </c>
      <c r="Y1" s="5" t="s">
        <v>54</v>
      </c>
      <c r="Z1" s="5" t="s">
        <v>65</v>
      </c>
      <c r="AA1" s="5" t="s">
        <v>51</v>
      </c>
      <c r="AB1" s="5" t="s">
        <v>66</v>
      </c>
      <c r="AC1" s="5" t="s">
        <v>67</v>
      </c>
      <c r="AD1" s="5" t="s">
        <v>68</v>
      </c>
      <c r="AE1" s="5" t="s">
        <v>69</v>
      </c>
      <c r="AF1" s="5" t="s">
        <v>71</v>
      </c>
      <c r="AG1" s="5" t="s">
        <v>52</v>
      </c>
      <c r="AH1" s="5" t="s">
        <v>53</v>
      </c>
      <c r="AI1" s="6" t="s">
        <v>38</v>
      </c>
      <c r="AJ1" s="6" t="s">
        <v>39</v>
      </c>
      <c r="AK1" s="6" t="s">
        <v>41</v>
      </c>
      <c r="AL1" s="6" t="s">
        <v>73</v>
      </c>
      <c r="AM1" s="6" t="s">
        <v>42</v>
      </c>
      <c r="AN1" s="6" t="s">
        <v>46</v>
      </c>
      <c r="AO1" s="6" t="s">
        <v>45</v>
      </c>
    </row>
    <row r="2" spans="1:41" x14ac:dyDescent="0.25">
      <c r="A2" s="4" t="s">
        <v>8</v>
      </c>
      <c r="B2" s="13">
        <v>1</v>
      </c>
      <c r="C2" s="4">
        <v>10</v>
      </c>
      <c r="D2" s="4">
        <v>24.3</v>
      </c>
      <c r="E2" s="8">
        <v>-1.85</v>
      </c>
      <c r="F2" s="8">
        <v>3</v>
      </c>
      <c r="G2">
        <v>131.4</v>
      </c>
      <c r="H2" s="8">
        <v>-1.1399999999999999</v>
      </c>
      <c r="I2" s="8">
        <v>13</v>
      </c>
      <c r="J2" s="8">
        <v>14.1</v>
      </c>
      <c r="K2" s="8">
        <v>-1.78</v>
      </c>
      <c r="L2" s="8">
        <v>4</v>
      </c>
      <c r="M2" s="4">
        <v>20</v>
      </c>
      <c r="N2" s="4">
        <v>4.49</v>
      </c>
      <c r="O2" s="4">
        <f>D2-M2</f>
        <v>4.3000000000000007</v>
      </c>
      <c r="P2" s="4">
        <v>18.399999999999999</v>
      </c>
      <c r="Q2" s="8">
        <f t="shared" ref="Q2:Q34" si="0">(P2*D2)/1000</f>
        <v>0.44712000000000002</v>
      </c>
      <c r="R2" s="8">
        <f t="shared" ref="R2:R13" si="1">(Q2/M2)*1000</f>
        <v>22.356000000000002</v>
      </c>
      <c r="S2" s="8">
        <f t="shared" ref="S2:S34" si="2">((D2)*(50.72-(0.372*C2)))/D2</f>
        <v>47.000000000000007</v>
      </c>
      <c r="T2" s="19">
        <f>P2/S2</f>
        <v>0.39148936170212756</v>
      </c>
      <c r="U2" s="21">
        <v>194</v>
      </c>
      <c r="V2" s="21">
        <v>1.28</v>
      </c>
      <c r="W2" s="21">
        <v>40</v>
      </c>
      <c r="X2" s="21">
        <v>29.2</v>
      </c>
      <c r="Y2" s="21">
        <f t="shared" ref="Y2:Y34" si="3">220-C2</f>
        <v>210</v>
      </c>
      <c r="Z2" s="19">
        <f>U2/Y2</f>
        <v>0.92380952380952386</v>
      </c>
      <c r="AA2" s="22">
        <f>(P2*60)/U2</f>
        <v>5.6907216494845363</v>
      </c>
      <c r="AB2" s="22"/>
      <c r="AC2" s="22"/>
      <c r="AD2" s="22"/>
      <c r="AE2" s="22"/>
      <c r="AF2" s="22"/>
      <c r="AG2" s="19"/>
      <c r="AH2" s="19"/>
      <c r="AI2">
        <v>0.55789473684210522</v>
      </c>
      <c r="AJ2">
        <v>0.24242424242424238</v>
      </c>
      <c r="AK2">
        <v>-20</v>
      </c>
      <c r="AL2">
        <v>1.78</v>
      </c>
      <c r="AM2" s="11">
        <v>7.98</v>
      </c>
      <c r="AN2" s="11">
        <v>53.75</v>
      </c>
      <c r="AO2">
        <v>0.68</v>
      </c>
    </row>
    <row r="3" spans="1:41" x14ac:dyDescent="0.25">
      <c r="A3" s="1" t="s">
        <v>9</v>
      </c>
      <c r="B3" s="14">
        <v>1</v>
      </c>
      <c r="C3" s="1">
        <v>10</v>
      </c>
      <c r="D3" s="1">
        <v>22.2</v>
      </c>
      <c r="E3" s="8">
        <v>-2.59</v>
      </c>
      <c r="F3" s="8">
        <v>0</v>
      </c>
      <c r="G3">
        <v>127.4</v>
      </c>
      <c r="H3" s="8">
        <v>-1.77</v>
      </c>
      <c r="I3" s="8">
        <v>4</v>
      </c>
      <c r="J3" s="8">
        <v>13.7</v>
      </c>
      <c r="K3" s="8">
        <v>-2.17</v>
      </c>
      <c r="L3" s="8">
        <v>0</v>
      </c>
      <c r="M3" s="1">
        <v>16.3</v>
      </c>
      <c r="N3" s="1">
        <v>5.66</v>
      </c>
      <c r="O3" s="4">
        <f t="shared" ref="O3:O34" si="4">D3-M3</f>
        <v>5.8999999999999986</v>
      </c>
      <c r="P3" s="1">
        <v>19.899999999999999</v>
      </c>
      <c r="Q3" s="8">
        <f t="shared" si="0"/>
        <v>0.44177999999999995</v>
      </c>
      <c r="R3" s="8">
        <f t="shared" si="1"/>
        <v>27.103067484662571</v>
      </c>
      <c r="S3" s="8">
        <f t="shared" si="2"/>
        <v>46.999999999999993</v>
      </c>
      <c r="T3" s="19">
        <f t="shared" ref="T3:T34" si="5">P3/S3</f>
        <v>0.42340425531914899</v>
      </c>
      <c r="U3" s="21">
        <v>175</v>
      </c>
      <c r="V3" s="21">
        <v>1.1599999999999999</v>
      </c>
      <c r="W3" s="21">
        <v>25</v>
      </c>
      <c r="X3" s="21">
        <v>23.3</v>
      </c>
      <c r="Y3" s="21">
        <f t="shared" si="3"/>
        <v>210</v>
      </c>
      <c r="Z3" s="19">
        <f t="shared" ref="Z3:Z34" si="6">U3/Y3</f>
        <v>0.83333333333333337</v>
      </c>
      <c r="AA3" s="22">
        <f t="shared" ref="AA3:AA34" si="7">(P3*60)/U3</f>
        <v>6.822857142857143</v>
      </c>
      <c r="AB3" s="22"/>
      <c r="AC3" s="22"/>
      <c r="AD3" s="22"/>
      <c r="AE3" s="22">
        <v>117</v>
      </c>
      <c r="AF3" s="22">
        <v>76</v>
      </c>
      <c r="AG3" s="19"/>
      <c r="AH3" s="19"/>
      <c r="AI3">
        <v>0.57971014492753625</v>
      </c>
      <c r="AJ3">
        <v>0.37500000000000006</v>
      </c>
      <c r="AK3">
        <v>-18.8</v>
      </c>
      <c r="AL3">
        <v>1.51</v>
      </c>
      <c r="AM3" s="11">
        <v>10.6</v>
      </c>
      <c r="AN3" s="11">
        <v>66.05</v>
      </c>
      <c r="AO3">
        <v>0.53</v>
      </c>
    </row>
    <row r="4" spans="1:41" x14ac:dyDescent="0.25">
      <c r="A4" s="1" t="s">
        <v>10</v>
      </c>
      <c r="B4" s="14">
        <v>1</v>
      </c>
      <c r="C4" s="1">
        <v>10</v>
      </c>
      <c r="D4" s="1">
        <v>31.1</v>
      </c>
      <c r="E4" s="8">
        <v>-0.18</v>
      </c>
      <c r="F4" s="8">
        <v>43</v>
      </c>
      <c r="G4">
        <v>140.1</v>
      </c>
      <c r="H4" s="8">
        <v>0.19</v>
      </c>
      <c r="I4" s="8">
        <v>58</v>
      </c>
      <c r="J4" s="8">
        <v>15.8</v>
      </c>
      <c r="K4" s="8">
        <v>-0.44</v>
      </c>
      <c r="L4" s="8">
        <v>33</v>
      </c>
      <c r="M4" s="1">
        <v>49.453000000000003</v>
      </c>
      <c r="N4" s="1">
        <v>8.2799999999999994</v>
      </c>
      <c r="O4" s="4">
        <f t="shared" si="4"/>
        <v>-18.353000000000002</v>
      </c>
      <c r="P4" s="1">
        <v>15.9</v>
      </c>
      <c r="Q4" s="8">
        <f t="shared" si="0"/>
        <v>0.49448999999999999</v>
      </c>
      <c r="R4" s="8">
        <f t="shared" si="1"/>
        <v>9.9991911511940614</v>
      </c>
      <c r="S4" s="8">
        <f t="shared" si="2"/>
        <v>47</v>
      </c>
      <c r="T4" s="19">
        <f t="shared" si="5"/>
        <v>0.33829787234042552</v>
      </c>
      <c r="U4" s="21">
        <v>155</v>
      </c>
      <c r="V4" s="21">
        <v>1.05</v>
      </c>
      <c r="W4" s="21">
        <v>55</v>
      </c>
      <c r="X4" s="21">
        <v>19.2</v>
      </c>
      <c r="Y4" s="21">
        <f t="shared" si="3"/>
        <v>210</v>
      </c>
      <c r="Z4" s="19">
        <f t="shared" si="6"/>
        <v>0.73809523809523814</v>
      </c>
      <c r="AA4" s="22">
        <f t="shared" si="7"/>
        <v>6.1548387096774198</v>
      </c>
      <c r="AB4" s="22">
        <v>98</v>
      </c>
      <c r="AC4" s="22">
        <v>86</v>
      </c>
      <c r="AD4" s="22">
        <v>60</v>
      </c>
      <c r="AE4" s="22">
        <v>106</v>
      </c>
      <c r="AF4" s="22">
        <v>68</v>
      </c>
      <c r="AG4" s="19"/>
      <c r="AH4" s="19"/>
      <c r="AI4">
        <v>0.6330275229357798</v>
      </c>
      <c r="AJ4">
        <v>0.35135135135135143</v>
      </c>
      <c r="AK4">
        <v>-20.2</v>
      </c>
      <c r="AL4">
        <v>1.94</v>
      </c>
      <c r="AM4" s="11">
        <v>11.68</v>
      </c>
      <c r="AN4" s="11">
        <v>49.17</v>
      </c>
      <c r="AO4">
        <v>0.69</v>
      </c>
    </row>
    <row r="5" spans="1:41" x14ac:dyDescent="0.25">
      <c r="A5" s="1" t="s">
        <v>13</v>
      </c>
      <c r="B5" s="14">
        <v>1</v>
      </c>
      <c r="C5" s="1">
        <v>10</v>
      </c>
      <c r="D5" s="1">
        <v>22.5</v>
      </c>
      <c r="E5" s="8">
        <v>-2.48</v>
      </c>
      <c r="F5" s="8">
        <v>1</v>
      </c>
      <c r="G5">
        <v>124.8</v>
      </c>
      <c r="H5" s="8">
        <v>-2.1800000000000002</v>
      </c>
      <c r="I5" s="8">
        <v>1</v>
      </c>
      <c r="J5" s="8">
        <v>14.4</v>
      </c>
      <c r="K5" s="8">
        <v>-1.44</v>
      </c>
      <c r="L5" s="8">
        <v>7</v>
      </c>
      <c r="M5" s="1">
        <v>40.103000000000002</v>
      </c>
      <c r="N5" s="1">
        <v>8.31</v>
      </c>
      <c r="O5" s="4">
        <f t="shared" si="4"/>
        <v>-17.603000000000002</v>
      </c>
      <c r="P5" s="1">
        <v>13.6</v>
      </c>
      <c r="Q5" s="8">
        <f t="shared" si="0"/>
        <v>0.30599999999999999</v>
      </c>
      <c r="R5" s="8">
        <f t="shared" si="1"/>
        <v>7.6303518440016953</v>
      </c>
      <c r="S5" s="8">
        <f t="shared" si="2"/>
        <v>47</v>
      </c>
      <c r="T5" s="19">
        <f t="shared" si="5"/>
        <v>0.28936170212765955</v>
      </c>
      <c r="U5" s="21">
        <v>151</v>
      </c>
      <c r="V5" s="21">
        <v>1.18</v>
      </c>
      <c r="W5" s="21">
        <v>25</v>
      </c>
      <c r="X5" s="21">
        <v>17.600000000000001</v>
      </c>
      <c r="Y5" s="21">
        <f t="shared" si="3"/>
        <v>210</v>
      </c>
      <c r="Z5" s="19">
        <f t="shared" si="6"/>
        <v>0.71904761904761905</v>
      </c>
      <c r="AA5" s="22">
        <f t="shared" si="7"/>
        <v>5.4039735099337749</v>
      </c>
      <c r="AB5" s="22">
        <v>84</v>
      </c>
      <c r="AC5" s="22">
        <v>96</v>
      </c>
      <c r="AD5" s="22">
        <v>62</v>
      </c>
      <c r="AE5" s="22">
        <v>110</v>
      </c>
      <c r="AF5" s="22">
        <v>62</v>
      </c>
      <c r="AG5" s="19"/>
      <c r="AH5" s="19"/>
      <c r="AI5">
        <v>0.71232876712328763</v>
      </c>
      <c r="AJ5">
        <v>0.35135135135135143</v>
      </c>
      <c r="AK5">
        <v>-23.4</v>
      </c>
      <c r="AL5">
        <v>1.53</v>
      </c>
      <c r="AM5" s="11">
        <v>12.29</v>
      </c>
      <c r="AN5" s="11">
        <v>50.55</v>
      </c>
      <c r="AO5">
        <v>0.66</v>
      </c>
    </row>
    <row r="6" spans="1:41" x14ac:dyDescent="0.25">
      <c r="A6" s="1" t="s">
        <v>3</v>
      </c>
      <c r="B6" s="14">
        <v>1</v>
      </c>
      <c r="C6" s="1">
        <v>12</v>
      </c>
      <c r="D6" s="1">
        <v>28.7</v>
      </c>
      <c r="E6" s="8">
        <v>-2.06</v>
      </c>
      <c r="F6" s="8">
        <v>2</v>
      </c>
      <c r="G6">
        <v>143.4</v>
      </c>
      <c r="H6" s="8">
        <v>-0.8</v>
      </c>
      <c r="I6" s="8">
        <v>21</v>
      </c>
      <c r="J6" s="8">
        <v>14</v>
      </c>
      <c r="K6" s="8">
        <v>-2.54</v>
      </c>
      <c r="L6" s="8">
        <v>1</v>
      </c>
      <c r="M6" s="1">
        <v>20.186818181818182</v>
      </c>
      <c r="N6" s="1">
        <v>8.31</v>
      </c>
      <c r="O6" s="4">
        <f t="shared" si="4"/>
        <v>8.5131818181818169</v>
      </c>
      <c r="P6" s="1">
        <v>13.4</v>
      </c>
      <c r="Q6" s="8">
        <f t="shared" si="0"/>
        <v>0.38457999999999998</v>
      </c>
      <c r="R6" s="8">
        <f t="shared" si="1"/>
        <v>19.051045912048814</v>
      </c>
      <c r="S6" s="8">
        <f t="shared" si="2"/>
        <v>46.256</v>
      </c>
      <c r="T6" s="19">
        <f t="shared" si="5"/>
        <v>0.28969214804565896</v>
      </c>
      <c r="U6" s="21">
        <v>129</v>
      </c>
      <c r="V6" s="21">
        <v>1.0900000000000001</v>
      </c>
      <c r="W6" s="21">
        <v>40</v>
      </c>
      <c r="X6" s="21">
        <v>20.3</v>
      </c>
      <c r="Y6" s="21">
        <f t="shared" si="3"/>
        <v>208</v>
      </c>
      <c r="Z6" s="19">
        <f t="shared" si="6"/>
        <v>0.62019230769230771</v>
      </c>
      <c r="AA6" s="22">
        <f t="shared" si="7"/>
        <v>6.2325581395348841</v>
      </c>
      <c r="AB6" s="22">
        <v>78</v>
      </c>
      <c r="AC6" s="22">
        <v>92</v>
      </c>
      <c r="AD6" s="22">
        <v>66</v>
      </c>
      <c r="AE6" s="22">
        <v>115</v>
      </c>
      <c r="AF6" s="22">
        <v>73</v>
      </c>
      <c r="AG6" s="19"/>
      <c r="AH6" s="19"/>
      <c r="AI6">
        <v>0.66666666666666663</v>
      </c>
      <c r="AJ6">
        <v>0.31818181818181823</v>
      </c>
      <c r="AK6">
        <v>-23.5</v>
      </c>
      <c r="AM6" s="11">
        <v>12.9</v>
      </c>
      <c r="AN6" s="11">
        <v>55.6</v>
      </c>
      <c r="AO6">
        <v>0.59</v>
      </c>
    </row>
    <row r="7" spans="1:41" x14ac:dyDescent="0.25">
      <c r="A7" s="1" t="s">
        <v>7</v>
      </c>
      <c r="B7" s="14">
        <v>1</v>
      </c>
      <c r="C7" s="1">
        <v>12</v>
      </c>
      <c r="D7" s="1">
        <v>25.6</v>
      </c>
      <c r="E7" s="8">
        <v>-2.88</v>
      </c>
      <c r="F7" s="8">
        <v>0</v>
      </c>
      <c r="G7">
        <v>129.6</v>
      </c>
      <c r="H7" s="8">
        <v>-2.75</v>
      </c>
      <c r="I7" s="8">
        <v>0</v>
      </c>
      <c r="J7" s="8">
        <v>15.2</v>
      </c>
      <c r="K7" s="8">
        <v>-1.45</v>
      </c>
      <c r="L7" s="8">
        <v>7</v>
      </c>
      <c r="M7" s="1">
        <v>19.600000000000001</v>
      </c>
      <c r="N7" s="1">
        <v>5.49</v>
      </c>
      <c r="O7" s="4">
        <f t="shared" si="4"/>
        <v>6</v>
      </c>
      <c r="P7" s="1">
        <v>10.9</v>
      </c>
      <c r="Q7" s="8">
        <f t="shared" si="0"/>
        <v>0.27904000000000001</v>
      </c>
      <c r="R7" s="8">
        <f t="shared" si="1"/>
        <v>14.236734693877549</v>
      </c>
      <c r="S7" s="8">
        <f t="shared" si="2"/>
        <v>46.256</v>
      </c>
      <c r="T7" s="19">
        <f t="shared" si="5"/>
        <v>0.23564510549982706</v>
      </c>
      <c r="U7" s="21">
        <v>130</v>
      </c>
      <c r="V7" s="21">
        <v>1.04</v>
      </c>
      <c r="W7" s="21">
        <v>35</v>
      </c>
      <c r="X7" s="21">
        <v>16.8</v>
      </c>
      <c r="Y7" s="21">
        <f t="shared" si="3"/>
        <v>208</v>
      </c>
      <c r="Z7" s="19">
        <f t="shared" si="6"/>
        <v>0.625</v>
      </c>
      <c r="AA7" s="22">
        <f t="shared" si="7"/>
        <v>5.0307692307692307</v>
      </c>
      <c r="AB7" s="22">
        <v>82</v>
      </c>
      <c r="AC7" s="22">
        <v>95</v>
      </c>
      <c r="AD7" s="22">
        <v>64</v>
      </c>
      <c r="AE7" s="22"/>
      <c r="AF7" s="22"/>
      <c r="AG7" s="19"/>
      <c r="AH7" s="19"/>
      <c r="AI7">
        <v>0.66666666666666663</v>
      </c>
      <c r="AJ7">
        <v>0.33333333333333331</v>
      </c>
      <c r="AK7">
        <v>-22.6</v>
      </c>
      <c r="AL7">
        <v>1.35</v>
      </c>
      <c r="AM7" s="11">
        <v>18.73</v>
      </c>
      <c r="AN7" s="11">
        <v>63.25</v>
      </c>
      <c r="AO7">
        <v>0.6</v>
      </c>
    </row>
    <row r="8" spans="1:41" x14ac:dyDescent="0.25">
      <c r="A8" s="1" t="s">
        <v>11</v>
      </c>
      <c r="B8" s="14">
        <v>1</v>
      </c>
      <c r="C8" s="1">
        <v>12</v>
      </c>
      <c r="D8" s="1">
        <v>43</v>
      </c>
      <c r="E8" s="8">
        <v>0.28000000000000003</v>
      </c>
      <c r="F8" s="8">
        <v>61</v>
      </c>
      <c r="G8">
        <v>140.9</v>
      </c>
      <c r="H8" s="8">
        <v>-1.1499999999999999</v>
      </c>
      <c r="I8" s="8">
        <v>13</v>
      </c>
      <c r="J8" s="8">
        <v>21.7</v>
      </c>
      <c r="K8" s="8">
        <v>1.18</v>
      </c>
      <c r="L8" s="8">
        <v>88</v>
      </c>
      <c r="M8" s="1">
        <v>36.1</v>
      </c>
      <c r="N8" s="1">
        <v>6.9</v>
      </c>
      <c r="O8" s="4">
        <f t="shared" si="4"/>
        <v>6.8999999999999986</v>
      </c>
      <c r="P8" s="1">
        <v>10.4</v>
      </c>
      <c r="Q8" s="8">
        <f t="shared" si="0"/>
        <v>0.44719999999999999</v>
      </c>
      <c r="R8" s="8">
        <f t="shared" si="1"/>
        <v>12.387811634349029</v>
      </c>
      <c r="S8" s="8">
        <f t="shared" si="2"/>
        <v>46.256</v>
      </c>
      <c r="T8" s="19">
        <f t="shared" si="5"/>
        <v>0.22483569699066067</v>
      </c>
      <c r="U8" s="21">
        <v>160</v>
      </c>
      <c r="V8" s="21">
        <v>1.23</v>
      </c>
      <c r="W8" s="21">
        <v>55</v>
      </c>
      <c r="X8" s="21">
        <v>22.5</v>
      </c>
      <c r="Y8" s="21">
        <f t="shared" si="3"/>
        <v>208</v>
      </c>
      <c r="Z8" s="19">
        <f t="shared" si="6"/>
        <v>0.76923076923076927</v>
      </c>
      <c r="AA8" s="22">
        <f t="shared" si="7"/>
        <v>3.9</v>
      </c>
      <c r="AB8" s="22">
        <v>92</v>
      </c>
      <c r="AC8" s="22">
        <v>119</v>
      </c>
      <c r="AD8" s="22">
        <v>80</v>
      </c>
      <c r="AE8" s="22">
        <v>131</v>
      </c>
      <c r="AF8" s="22">
        <v>80</v>
      </c>
      <c r="AG8" s="19"/>
      <c r="AH8" s="19"/>
      <c r="AI8">
        <v>0.68493150684931503</v>
      </c>
      <c r="AJ8">
        <v>0.5106382978723405</v>
      </c>
      <c r="AK8">
        <v>-20.2</v>
      </c>
      <c r="AL8">
        <v>1.73</v>
      </c>
      <c r="AM8" s="11">
        <v>21.06</v>
      </c>
      <c r="AN8" s="11">
        <v>61.03</v>
      </c>
      <c r="AO8">
        <v>0.59</v>
      </c>
    </row>
    <row r="9" spans="1:41" x14ac:dyDescent="0.25">
      <c r="A9" s="1" t="s">
        <v>5</v>
      </c>
      <c r="B9" s="14">
        <v>1</v>
      </c>
      <c r="C9" s="1">
        <v>14</v>
      </c>
      <c r="D9" s="1">
        <v>36.700000000000003</v>
      </c>
      <c r="E9" s="8">
        <v>-1.95</v>
      </c>
      <c r="F9" s="8">
        <v>3</v>
      </c>
      <c r="G9">
        <v>153.6</v>
      </c>
      <c r="H9" s="8">
        <v>-1.28</v>
      </c>
      <c r="I9" s="8">
        <v>10</v>
      </c>
      <c r="J9" s="8">
        <v>15.6</v>
      </c>
      <c r="K9" s="8">
        <v>-1.96</v>
      </c>
      <c r="L9" s="8">
        <v>3</v>
      </c>
      <c r="M9" s="1">
        <v>28.1</v>
      </c>
      <c r="N9" s="1">
        <v>8.1300000000000008</v>
      </c>
      <c r="O9" s="4">
        <f t="shared" si="4"/>
        <v>8.6000000000000014</v>
      </c>
      <c r="P9" s="1">
        <v>16.7</v>
      </c>
      <c r="Q9" s="8">
        <f t="shared" si="0"/>
        <v>0.61288999999999993</v>
      </c>
      <c r="R9" s="8">
        <f t="shared" si="1"/>
        <v>21.81103202846975</v>
      </c>
      <c r="S9" s="8">
        <f t="shared" si="2"/>
        <v>45.512</v>
      </c>
      <c r="T9" s="19">
        <f t="shared" si="5"/>
        <v>0.36693619265248723</v>
      </c>
      <c r="U9" s="21">
        <v>148</v>
      </c>
      <c r="V9" s="21">
        <v>1.1000000000000001</v>
      </c>
      <c r="W9" s="21">
        <v>50</v>
      </c>
      <c r="X9" s="21">
        <v>22.5</v>
      </c>
      <c r="Y9" s="21">
        <f t="shared" si="3"/>
        <v>206</v>
      </c>
      <c r="Z9" s="19">
        <f t="shared" si="6"/>
        <v>0.71844660194174759</v>
      </c>
      <c r="AA9" s="22">
        <f t="shared" si="7"/>
        <v>6.7702702702702702</v>
      </c>
      <c r="AB9" s="22">
        <v>76</v>
      </c>
      <c r="AC9" s="22">
        <v>100</v>
      </c>
      <c r="AD9" s="22">
        <v>60</v>
      </c>
      <c r="AE9" s="22"/>
      <c r="AF9" s="22"/>
      <c r="AG9" s="19"/>
      <c r="AH9" s="19"/>
      <c r="AL9">
        <v>1.2</v>
      </c>
      <c r="AM9" s="11">
        <v>12.22</v>
      </c>
      <c r="AN9" s="11">
        <v>68.17</v>
      </c>
      <c r="AO9">
        <v>0.53</v>
      </c>
    </row>
    <row r="10" spans="1:41" x14ac:dyDescent="0.25">
      <c r="A10" s="1" t="s">
        <v>12</v>
      </c>
      <c r="B10" s="14">
        <v>1</v>
      </c>
      <c r="C10" s="1">
        <v>14</v>
      </c>
      <c r="D10" s="1">
        <v>39.200000000000003</v>
      </c>
      <c r="E10" s="8">
        <v>-1.53</v>
      </c>
      <c r="F10" s="8">
        <v>6</v>
      </c>
      <c r="G10">
        <v>144.69999999999999</v>
      </c>
      <c r="H10" s="8">
        <v>-2.3199999999999998</v>
      </c>
      <c r="I10" s="8">
        <v>1</v>
      </c>
      <c r="J10" s="8">
        <v>18.7</v>
      </c>
      <c r="K10" s="8">
        <v>-0.17</v>
      </c>
      <c r="L10" s="8">
        <v>43</v>
      </c>
      <c r="M10" s="1">
        <v>48.01</v>
      </c>
      <c r="N10" s="1">
        <v>17.309999999999999</v>
      </c>
      <c r="O10" s="4">
        <f t="shared" si="4"/>
        <v>-8.8099999999999952</v>
      </c>
      <c r="P10" s="1">
        <v>11</v>
      </c>
      <c r="Q10" s="8">
        <f t="shared" si="0"/>
        <v>0.43120000000000003</v>
      </c>
      <c r="R10" s="8">
        <f t="shared" si="1"/>
        <v>8.9814621953759648</v>
      </c>
      <c r="S10" s="8">
        <f t="shared" si="2"/>
        <v>45.512</v>
      </c>
      <c r="T10" s="19">
        <f t="shared" si="5"/>
        <v>0.24169449815433292</v>
      </c>
      <c r="U10" s="21">
        <v>162</v>
      </c>
      <c r="V10" s="21">
        <v>1.4</v>
      </c>
      <c r="W10" s="21">
        <v>40</v>
      </c>
      <c r="X10" s="21">
        <v>26.6</v>
      </c>
      <c r="Y10" s="21">
        <f t="shared" si="3"/>
        <v>206</v>
      </c>
      <c r="Z10" s="19">
        <f t="shared" si="6"/>
        <v>0.78640776699029125</v>
      </c>
      <c r="AA10" s="22">
        <f t="shared" si="7"/>
        <v>4.0740740740740744</v>
      </c>
      <c r="AB10" s="22">
        <v>80</v>
      </c>
      <c r="AC10" s="22">
        <v>100</v>
      </c>
      <c r="AD10" s="22">
        <v>60</v>
      </c>
      <c r="AE10" s="22">
        <v>88</v>
      </c>
      <c r="AF10" s="22">
        <v>42</v>
      </c>
      <c r="AG10" s="19"/>
      <c r="AH10" s="19"/>
      <c r="AI10">
        <v>0.60869565217391308</v>
      </c>
      <c r="AJ10">
        <v>0.35555555555555557</v>
      </c>
      <c r="AK10">
        <v>-21.1</v>
      </c>
      <c r="AL10">
        <v>1.22</v>
      </c>
      <c r="AM10" s="11">
        <v>16.170000000000002</v>
      </c>
      <c r="AN10" s="11">
        <v>82.16</v>
      </c>
      <c r="AO10">
        <v>0.41</v>
      </c>
    </row>
    <row r="11" spans="1:41" x14ac:dyDescent="0.25">
      <c r="A11" s="1" t="s">
        <v>15</v>
      </c>
      <c r="B11" s="14">
        <v>1</v>
      </c>
      <c r="C11" s="1">
        <v>14</v>
      </c>
      <c r="D11" s="1">
        <v>27</v>
      </c>
      <c r="E11" s="8">
        <v>-4.1399999999999997</v>
      </c>
      <c r="F11" s="8">
        <v>0</v>
      </c>
      <c r="G11">
        <v>136</v>
      </c>
      <c r="H11" s="8">
        <v>-3.3</v>
      </c>
      <c r="I11" s="8">
        <v>0</v>
      </c>
      <c r="J11" s="8">
        <v>14.6</v>
      </c>
      <c r="K11" s="8">
        <v>-2.76</v>
      </c>
      <c r="L11" s="8">
        <v>0</v>
      </c>
      <c r="M11" s="1">
        <v>18.130454545454544</v>
      </c>
      <c r="N11" s="1">
        <v>8.39</v>
      </c>
      <c r="O11" s="4">
        <f t="shared" si="4"/>
        <v>8.869545454545456</v>
      </c>
      <c r="P11" s="1">
        <v>15.8</v>
      </c>
      <c r="Q11" s="8">
        <f t="shared" si="0"/>
        <v>0.42660000000000003</v>
      </c>
      <c r="R11" s="8">
        <f t="shared" si="1"/>
        <v>23.529470754882546</v>
      </c>
      <c r="S11" s="8">
        <f t="shared" si="2"/>
        <v>45.512</v>
      </c>
      <c r="T11" s="19">
        <f t="shared" si="5"/>
        <v>0.34716118825804182</v>
      </c>
      <c r="U11" s="21">
        <v>181</v>
      </c>
      <c r="V11" s="21">
        <v>1.66</v>
      </c>
      <c r="W11" s="21">
        <v>30</v>
      </c>
      <c r="X11" s="21">
        <v>28.8</v>
      </c>
      <c r="Y11" s="21">
        <f t="shared" si="3"/>
        <v>206</v>
      </c>
      <c r="Z11" s="19">
        <f t="shared" si="6"/>
        <v>0.87864077669902918</v>
      </c>
      <c r="AA11" s="22">
        <f t="shared" si="7"/>
        <v>5.2375690607734811</v>
      </c>
      <c r="AB11" s="22">
        <v>94</v>
      </c>
      <c r="AC11" s="22">
        <v>100</v>
      </c>
      <c r="AD11" s="22">
        <v>60</v>
      </c>
      <c r="AE11" s="22">
        <v>128</v>
      </c>
      <c r="AF11" s="22">
        <v>88</v>
      </c>
      <c r="AG11" s="19"/>
      <c r="AH11" s="19"/>
      <c r="AI11">
        <v>0.64761904761904765</v>
      </c>
      <c r="AJ11">
        <v>0.51428571428571435</v>
      </c>
      <c r="AK11">
        <v>-22</v>
      </c>
      <c r="AL11">
        <v>1.48</v>
      </c>
      <c r="AM11" s="11">
        <v>12.6</v>
      </c>
      <c r="AN11" s="11">
        <v>63.51</v>
      </c>
      <c r="AO11">
        <v>0.57999999999999996</v>
      </c>
    </row>
    <row r="12" spans="1:41" x14ac:dyDescent="0.25">
      <c r="A12" s="1" t="s">
        <v>4</v>
      </c>
      <c r="B12" s="14">
        <v>1</v>
      </c>
      <c r="C12" s="1">
        <v>15</v>
      </c>
      <c r="D12" s="1">
        <v>32.200000000000003</v>
      </c>
      <c r="E12" s="8">
        <v>-3.75</v>
      </c>
      <c r="F12" s="8">
        <v>0</v>
      </c>
      <c r="G12">
        <v>152.30000000000001</v>
      </c>
      <c r="H12" s="8">
        <v>-2.14</v>
      </c>
      <c r="I12" s="8">
        <v>2</v>
      </c>
      <c r="J12" s="8">
        <v>13.9</v>
      </c>
      <c r="K12" s="8">
        <v>-3.98</v>
      </c>
      <c r="L12" s="8">
        <v>0</v>
      </c>
      <c r="M12" s="1">
        <v>22.5</v>
      </c>
      <c r="N12" s="1">
        <v>8.6199999999999992</v>
      </c>
      <c r="O12" s="4">
        <f t="shared" si="4"/>
        <v>9.7000000000000028</v>
      </c>
      <c r="P12" s="1">
        <v>13.7</v>
      </c>
      <c r="Q12" s="8">
        <f t="shared" si="0"/>
        <v>0.44114000000000003</v>
      </c>
      <c r="R12" s="8">
        <f t="shared" si="1"/>
        <v>19.606222222222222</v>
      </c>
      <c r="S12" s="8">
        <f t="shared" si="2"/>
        <v>45.14</v>
      </c>
      <c r="T12" s="19">
        <f t="shared" si="5"/>
        <v>0.30350022153300837</v>
      </c>
      <c r="U12" s="21">
        <v>155</v>
      </c>
      <c r="V12" s="21">
        <v>1.4</v>
      </c>
      <c r="W12" s="21">
        <v>40</v>
      </c>
      <c r="X12" s="21">
        <v>25.8</v>
      </c>
      <c r="Y12" s="21">
        <f t="shared" si="3"/>
        <v>205</v>
      </c>
      <c r="Z12" s="19">
        <f t="shared" si="6"/>
        <v>0.75609756097560976</v>
      </c>
      <c r="AA12" s="22">
        <f t="shared" si="7"/>
        <v>5.3032258064516133</v>
      </c>
      <c r="AB12" s="22">
        <v>78</v>
      </c>
      <c r="AC12" s="22">
        <v>93</v>
      </c>
      <c r="AD12" s="22">
        <v>66</v>
      </c>
      <c r="AE12" s="22">
        <v>106</v>
      </c>
      <c r="AF12" s="22">
        <v>68</v>
      </c>
      <c r="AG12" s="19">
        <v>8.6199999999999992</v>
      </c>
      <c r="AH12" s="19"/>
      <c r="AK12">
        <v>-19.3</v>
      </c>
      <c r="AL12">
        <v>1.38</v>
      </c>
      <c r="AM12" s="11">
        <v>18.940000000000001</v>
      </c>
      <c r="AN12" s="11">
        <v>108.36</v>
      </c>
      <c r="AO12">
        <v>0.34</v>
      </c>
    </row>
    <row r="13" spans="1:41" x14ac:dyDescent="0.25">
      <c r="A13" s="1" t="s">
        <v>14</v>
      </c>
      <c r="B13" s="14">
        <v>1</v>
      </c>
      <c r="C13" s="1">
        <v>15</v>
      </c>
      <c r="D13" s="1">
        <v>66.900000000000006</v>
      </c>
      <c r="E13" s="8">
        <v>0.88</v>
      </c>
      <c r="F13" s="8">
        <v>81</v>
      </c>
      <c r="G13">
        <v>168.8</v>
      </c>
      <c r="H13" s="8">
        <v>-0.17</v>
      </c>
      <c r="I13" s="8">
        <v>43</v>
      </c>
      <c r="J13" s="8">
        <v>23.5</v>
      </c>
      <c r="K13" s="8">
        <v>1.04</v>
      </c>
      <c r="L13" s="8">
        <v>85</v>
      </c>
      <c r="M13" s="1">
        <v>34.572727272727271</v>
      </c>
      <c r="N13" s="1">
        <v>32.14</v>
      </c>
      <c r="O13" s="4">
        <f t="shared" si="4"/>
        <v>32.327272727272735</v>
      </c>
      <c r="P13" s="1">
        <v>8.9</v>
      </c>
      <c r="Q13" s="8">
        <f t="shared" si="0"/>
        <v>0.59541000000000011</v>
      </c>
      <c r="R13" s="8">
        <f t="shared" si="1"/>
        <v>17.221956350249808</v>
      </c>
      <c r="S13" s="8">
        <f t="shared" si="2"/>
        <v>45.14</v>
      </c>
      <c r="T13" s="19">
        <f t="shared" si="5"/>
        <v>0.19716437749224636</v>
      </c>
      <c r="U13" s="21">
        <v>193</v>
      </c>
      <c r="V13" s="21">
        <v>1.76</v>
      </c>
      <c r="W13" s="21">
        <v>35</v>
      </c>
      <c r="X13" s="21">
        <v>58.1</v>
      </c>
      <c r="Y13" s="21">
        <f t="shared" si="3"/>
        <v>205</v>
      </c>
      <c r="Z13" s="19">
        <f t="shared" si="6"/>
        <v>0.94146341463414629</v>
      </c>
      <c r="AA13" s="22">
        <f t="shared" si="7"/>
        <v>2.766839378238342</v>
      </c>
      <c r="AB13" s="22">
        <v>108</v>
      </c>
      <c r="AC13" s="22">
        <v>126</v>
      </c>
      <c r="AD13" s="22">
        <v>89</v>
      </c>
      <c r="AE13" s="22">
        <v>144</v>
      </c>
      <c r="AF13" s="22">
        <v>102</v>
      </c>
      <c r="AG13" s="19"/>
      <c r="AH13" s="19"/>
      <c r="AI13">
        <v>0.57926829268292679</v>
      </c>
      <c r="AJ13">
        <v>0.46808510638297873</v>
      </c>
      <c r="AK13">
        <v>-18.600000000000001</v>
      </c>
      <c r="AL13">
        <v>1.78</v>
      </c>
      <c r="AM13" s="11">
        <v>6.98</v>
      </c>
      <c r="AN13" s="11">
        <v>109.56</v>
      </c>
      <c r="AO13">
        <v>0.32</v>
      </c>
    </row>
    <row r="14" spans="1:41" x14ac:dyDescent="0.25">
      <c r="A14" s="7" t="s">
        <v>35</v>
      </c>
      <c r="B14" s="15">
        <v>1</v>
      </c>
      <c r="C14" s="9">
        <v>15</v>
      </c>
      <c r="D14" s="9">
        <v>41.36363636363636</v>
      </c>
      <c r="E14" s="12">
        <v>-1.9</v>
      </c>
      <c r="F14" s="12">
        <v>3</v>
      </c>
      <c r="G14" s="2">
        <v>152</v>
      </c>
      <c r="H14" s="2">
        <v>-2.1800000000000002</v>
      </c>
      <c r="I14" s="2">
        <v>1</v>
      </c>
      <c r="J14" s="2">
        <v>17.899999999999999</v>
      </c>
      <c r="K14" s="2">
        <v>-0.85</v>
      </c>
      <c r="L14" s="2">
        <v>20</v>
      </c>
      <c r="M14" s="9"/>
      <c r="N14" s="9"/>
      <c r="O14" s="4">
        <f t="shared" si="4"/>
        <v>41.36363636363636</v>
      </c>
      <c r="P14" s="7">
        <v>20.8</v>
      </c>
      <c r="Q14" s="8">
        <f t="shared" si="0"/>
        <v>0.86036363636363622</v>
      </c>
      <c r="R14" s="8"/>
      <c r="S14" s="8">
        <f t="shared" si="2"/>
        <v>45.14</v>
      </c>
      <c r="T14" s="19">
        <f t="shared" si="5"/>
        <v>0.460788657509969</v>
      </c>
      <c r="U14" s="21">
        <v>192</v>
      </c>
      <c r="V14" s="21">
        <v>1.68</v>
      </c>
      <c r="W14" s="21">
        <v>55</v>
      </c>
      <c r="X14" s="21">
        <v>45.2</v>
      </c>
      <c r="Y14" s="21">
        <f t="shared" si="3"/>
        <v>205</v>
      </c>
      <c r="Z14" s="19">
        <f t="shared" si="6"/>
        <v>0.93658536585365859</v>
      </c>
      <c r="AA14" s="22">
        <f t="shared" si="7"/>
        <v>6.5</v>
      </c>
      <c r="AE14" s="22"/>
      <c r="AF14" s="22"/>
      <c r="AG14" s="19"/>
      <c r="AH14" s="19"/>
      <c r="AI14">
        <v>0.52</v>
      </c>
      <c r="AM14" s="11">
        <v>8.33</v>
      </c>
      <c r="AN14" s="11"/>
    </row>
    <row r="15" spans="1:41" x14ac:dyDescent="0.25">
      <c r="A15" s="1" t="s">
        <v>6</v>
      </c>
      <c r="B15" s="14">
        <v>2</v>
      </c>
      <c r="C15" s="1">
        <v>17</v>
      </c>
      <c r="D15" s="1">
        <v>50.2</v>
      </c>
      <c r="E15" s="8">
        <v>-1.74</v>
      </c>
      <c r="F15" s="8">
        <v>4</v>
      </c>
      <c r="G15">
        <v>150.1</v>
      </c>
      <c r="H15" s="8">
        <v>-3.29</v>
      </c>
      <c r="I15" s="8">
        <v>0</v>
      </c>
      <c r="J15" s="8">
        <v>22.3</v>
      </c>
      <c r="K15" s="8">
        <v>0.34</v>
      </c>
      <c r="L15" s="8">
        <v>63</v>
      </c>
      <c r="M15" s="1">
        <v>34.700000000000003</v>
      </c>
      <c r="N15" s="1">
        <v>14.07</v>
      </c>
      <c r="O15" s="4">
        <f t="shared" si="4"/>
        <v>15.5</v>
      </c>
      <c r="P15" s="1">
        <v>11.8</v>
      </c>
      <c r="Q15" s="8">
        <f t="shared" si="0"/>
        <v>0.59236</v>
      </c>
      <c r="R15" s="8">
        <f>(Q15/M15)*1000</f>
        <v>17.070893371757922</v>
      </c>
      <c r="S15" s="8">
        <f t="shared" si="2"/>
        <v>44.396000000000001</v>
      </c>
      <c r="T15" s="19">
        <f t="shared" si="5"/>
        <v>0.26578971078475538</v>
      </c>
      <c r="U15" s="21">
        <v>128</v>
      </c>
      <c r="V15" s="21">
        <v>1.33</v>
      </c>
      <c r="W15" s="21">
        <v>45</v>
      </c>
      <c r="X15" s="21">
        <v>26.7</v>
      </c>
      <c r="Y15" s="21">
        <f t="shared" si="3"/>
        <v>203</v>
      </c>
      <c r="Z15" s="19">
        <f t="shared" si="6"/>
        <v>0.63054187192118227</v>
      </c>
      <c r="AA15" s="22">
        <f t="shared" si="7"/>
        <v>5.53125</v>
      </c>
      <c r="AB15" s="22">
        <v>70</v>
      </c>
      <c r="AC15" s="22">
        <v>110</v>
      </c>
      <c r="AD15" s="22">
        <v>68</v>
      </c>
      <c r="AE15" s="22"/>
      <c r="AF15" s="22"/>
      <c r="AG15" s="19"/>
      <c r="AH15" s="19"/>
      <c r="AI15">
        <v>0.56081081081081086</v>
      </c>
      <c r="AJ15">
        <v>0.36170212765957449</v>
      </c>
      <c r="AK15">
        <v>-18.3</v>
      </c>
      <c r="AL15">
        <v>1.67</v>
      </c>
      <c r="AM15" s="11">
        <v>7.08</v>
      </c>
      <c r="AN15" s="11">
        <v>65.290000000000006</v>
      </c>
      <c r="AO15">
        <v>0.57999999999999996</v>
      </c>
    </row>
    <row r="16" spans="1:41" x14ac:dyDescent="0.25">
      <c r="A16" s="1" t="s">
        <v>16</v>
      </c>
      <c r="B16" s="14">
        <v>2</v>
      </c>
      <c r="C16" s="1">
        <v>17</v>
      </c>
      <c r="D16" s="1">
        <v>38.5</v>
      </c>
      <c r="E16" s="1">
        <v>-4.08</v>
      </c>
      <c r="F16" s="1">
        <v>0</v>
      </c>
      <c r="G16" s="10">
        <v>170.3</v>
      </c>
      <c r="H16" s="10">
        <v>-0.69</v>
      </c>
      <c r="I16" s="10">
        <v>25</v>
      </c>
      <c r="J16" s="10">
        <v>13.3</v>
      </c>
      <c r="K16" s="10">
        <v>-5.78</v>
      </c>
      <c r="L16" s="10">
        <v>0</v>
      </c>
      <c r="M16" s="1">
        <v>26.964090909090906</v>
      </c>
      <c r="N16" s="1">
        <v>11.27</v>
      </c>
      <c r="O16" s="4">
        <f t="shared" si="4"/>
        <v>11.535909090909094</v>
      </c>
      <c r="P16" s="1">
        <v>11.5</v>
      </c>
      <c r="Q16" s="8">
        <f t="shared" si="0"/>
        <v>0.44274999999999998</v>
      </c>
      <c r="R16" s="8">
        <f>(Q16/M16)*1000</f>
        <v>16.419986176901944</v>
      </c>
      <c r="S16" s="8">
        <f t="shared" si="2"/>
        <v>44.396000000000001</v>
      </c>
      <c r="T16" s="19">
        <f t="shared" si="5"/>
        <v>0.2590323452563294</v>
      </c>
      <c r="U16" s="21">
        <v>153</v>
      </c>
      <c r="V16" s="21">
        <v>1.42</v>
      </c>
      <c r="W16" s="21">
        <v>30</v>
      </c>
      <c r="X16" s="21">
        <v>20.2</v>
      </c>
      <c r="Y16" s="21">
        <f t="shared" si="3"/>
        <v>203</v>
      </c>
      <c r="Z16" s="19">
        <f t="shared" si="6"/>
        <v>0.75369458128078815</v>
      </c>
      <c r="AA16" s="22">
        <f t="shared" si="7"/>
        <v>4.5098039215686274</v>
      </c>
      <c r="AB16" s="22">
        <v>78</v>
      </c>
      <c r="AC16" s="22">
        <v>98</v>
      </c>
      <c r="AD16" s="22">
        <v>70</v>
      </c>
      <c r="AE16" s="22">
        <v>114</v>
      </c>
      <c r="AF16" s="22">
        <v>78</v>
      </c>
      <c r="AG16" s="19"/>
      <c r="AH16" s="19"/>
      <c r="AI16">
        <v>0.5934959349593496</v>
      </c>
      <c r="AJ16">
        <v>0.33333333333333331</v>
      </c>
      <c r="AK16">
        <v>-15.2</v>
      </c>
      <c r="AM16" s="11">
        <v>15.30569206</v>
      </c>
      <c r="AN16" s="11">
        <v>104.99</v>
      </c>
      <c r="AO16">
        <v>0.37</v>
      </c>
    </row>
    <row r="17" spans="1:41" x14ac:dyDescent="0.25">
      <c r="A17" s="7" t="s">
        <v>32</v>
      </c>
      <c r="B17" s="15">
        <v>2</v>
      </c>
      <c r="C17" s="9">
        <v>17</v>
      </c>
      <c r="D17" s="9">
        <v>42.5</v>
      </c>
      <c r="E17" s="9">
        <v>-3.13</v>
      </c>
      <c r="F17" s="9">
        <v>0</v>
      </c>
      <c r="G17" s="9">
        <v>163</v>
      </c>
      <c r="H17" s="9">
        <v>-1.66</v>
      </c>
      <c r="I17" s="9">
        <v>5</v>
      </c>
      <c r="J17" s="9">
        <v>16</v>
      </c>
      <c r="K17" s="9">
        <v>-2.85</v>
      </c>
      <c r="L17" s="9">
        <v>0</v>
      </c>
      <c r="M17" s="9"/>
      <c r="N17" s="9"/>
      <c r="O17" s="4">
        <f t="shared" si="4"/>
        <v>42.5</v>
      </c>
      <c r="P17" s="7">
        <v>12.9</v>
      </c>
      <c r="Q17" s="8">
        <f t="shared" si="0"/>
        <v>0.54825000000000002</v>
      </c>
      <c r="R17" s="8"/>
      <c r="S17" s="8">
        <f t="shared" si="2"/>
        <v>44.396000000000001</v>
      </c>
      <c r="T17" s="19">
        <f t="shared" si="5"/>
        <v>0.29056671772231735</v>
      </c>
      <c r="U17" s="21">
        <v>143</v>
      </c>
      <c r="V17" s="21">
        <v>1.83</v>
      </c>
      <c r="W17" s="21">
        <v>50</v>
      </c>
      <c r="X17" s="21">
        <v>33</v>
      </c>
      <c r="Y17" s="21">
        <f t="shared" si="3"/>
        <v>203</v>
      </c>
      <c r="Z17" s="19">
        <f t="shared" si="6"/>
        <v>0.70443349753694584</v>
      </c>
      <c r="AA17" s="22">
        <f t="shared" si="7"/>
        <v>5.4125874125874125</v>
      </c>
      <c r="AB17" s="22"/>
      <c r="AC17" s="22"/>
      <c r="AD17" s="22"/>
      <c r="AE17" s="22"/>
      <c r="AF17" s="22"/>
      <c r="AG17" s="19"/>
      <c r="AH17" s="19"/>
      <c r="AI17">
        <v>0.44</v>
      </c>
      <c r="AM17" s="11"/>
      <c r="AN17" s="11"/>
    </row>
    <row r="18" spans="1:41" x14ac:dyDescent="0.25">
      <c r="A18" s="7" t="s">
        <v>34</v>
      </c>
      <c r="B18" s="15">
        <v>2</v>
      </c>
      <c r="C18" s="9">
        <v>17</v>
      </c>
      <c r="D18" s="9">
        <v>49.090909090909086</v>
      </c>
      <c r="E18" s="9">
        <v>-1.91</v>
      </c>
      <c r="F18" s="9">
        <v>3</v>
      </c>
      <c r="G18" s="9">
        <v>165</v>
      </c>
      <c r="H18" s="9">
        <v>-1.39</v>
      </c>
      <c r="I18" s="9">
        <v>8</v>
      </c>
      <c r="J18" s="9">
        <v>18</v>
      </c>
      <c r="K18" s="9">
        <v>-1.45</v>
      </c>
      <c r="L18" s="9">
        <v>7</v>
      </c>
      <c r="M18" s="9"/>
      <c r="N18" s="9"/>
      <c r="O18" s="4">
        <f t="shared" si="4"/>
        <v>49.090909090909086</v>
      </c>
      <c r="P18" s="7">
        <v>14.4</v>
      </c>
      <c r="Q18" s="8">
        <f t="shared" si="0"/>
        <v>0.70690909090909093</v>
      </c>
      <c r="R18" s="8"/>
      <c r="S18" s="8">
        <f t="shared" si="2"/>
        <v>44.396000000000008</v>
      </c>
      <c r="T18" s="19">
        <f t="shared" si="5"/>
        <v>0.32435354536444722</v>
      </c>
      <c r="U18" s="21">
        <v>187</v>
      </c>
      <c r="V18" s="21">
        <v>1.82</v>
      </c>
      <c r="W18" s="21">
        <v>74</v>
      </c>
      <c r="X18" s="21">
        <v>49.7</v>
      </c>
      <c r="Y18" s="21">
        <f t="shared" si="3"/>
        <v>203</v>
      </c>
      <c r="Z18" s="19">
        <f t="shared" si="6"/>
        <v>0.9211822660098522</v>
      </c>
      <c r="AA18" s="22">
        <f t="shared" si="7"/>
        <v>4.6203208556149731</v>
      </c>
      <c r="AB18" s="22"/>
      <c r="AC18" s="22"/>
      <c r="AD18" s="22"/>
      <c r="AE18" s="22"/>
      <c r="AF18" s="22"/>
      <c r="AG18" s="19"/>
      <c r="AH18" s="19"/>
      <c r="AI18">
        <v>0.56999999999999995</v>
      </c>
      <c r="AM18" s="11"/>
      <c r="AN18" s="11"/>
    </row>
    <row r="19" spans="1:41" x14ac:dyDescent="0.25">
      <c r="A19" s="1" t="s">
        <v>29</v>
      </c>
      <c r="B19" s="14">
        <v>2</v>
      </c>
      <c r="C19" s="1">
        <v>18</v>
      </c>
      <c r="D19" s="1">
        <v>81.7</v>
      </c>
      <c r="E19" s="1">
        <v>1.08</v>
      </c>
      <c r="F19" s="1">
        <v>86</v>
      </c>
      <c r="G19" s="1">
        <v>172.2</v>
      </c>
      <c r="H19" s="1">
        <v>-0.55000000000000004</v>
      </c>
      <c r="I19" s="1">
        <v>29</v>
      </c>
      <c r="J19" s="1">
        <v>27.6</v>
      </c>
      <c r="K19" s="1">
        <v>1.41</v>
      </c>
      <c r="L19" s="1">
        <v>92</v>
      </c>
      <c r="M19" s="1">
        <v>41.92</v>
      </c>
      <c r="N19" s="1">
        <v>39.369999999999997</v>
      </c>
      <c r="O19" s="4">
        <f t="shared" si="4"/>
        <v>39.78</v>
      </c>
      <c r="P19" s="1">
        <v>10.1</v>
      </c>
      <c r="Q19" s="8">
        <f t="shared" si="0"/>
        <v>0.82516999999999996</v>
      </c>
      <c r="R19" s="8">
        <f>(Q19/M19)*1000</f>
        <v>19.684398854961831</v>
      </c>
      <c r="S19" s="8">
        <f t="shared" si="2"/>
        <v>44.024000000000001</v>
      </c>
      <c r="T19" s="19">
        <f t="shared" si="5"/>
        <v>0.22942031619116843</v>
      </c>
      <c r="U19" s="21">
        <v>151</v>
      </c>
      <c r="V19" s="21">
        <v>1.34</v>
      </c>
      <c r="W19" s="21">
        <v>55</v>
      </c>
      <c r="X19" s="21">
        <v>44.7</v>
      </c>
      <c r="Y19" s="21">
        <f t="shared" si="3"/>
        <v>202</v>
      </c>
      <c r="Z19" s="19">
        <f t="shared" si="6"/>
        <v>0.74752475247524752</v>
      </c>
      <c r="AA19" s="22">
        <f t="shared" si="7"/>
        <v>4.0132450331125824</v>
      </c>
      <c r="AB19" s="22">
        <v>75</v>
      </c>
      <c r="AC19" s="22">
        <v>100</v>
      </c>
      <c r="AD19" s="22">
        <v>78</v>
      </c>
      <c r="AE19" s="22">
        <v>120</v>
      </c>
      <c r="AF19" s="22">
        <v>74</v>
      </c>
      <c r="AG19" s="19"/>
      <c r="AH19" s="19"/>
      <c r="AI19">
        <v>0.4463276836158192</v>
      </c>
      <c r="AJ19">
        <v>0.30188679245283012</v>
      </c>
      <c r="AK19">
        <v>-16.14</v>
      </c>
      <c r="AL19">
        <v>1.6</v>
      </c>
      <c r="AM19" s="11">
        <v>10.2116392</v>
      </c>
      <c r="AN19" s="11">
        <v>95.202500000000001</v>
      </c>
      <c r="AO19" s="18">
        <v>0.398613149477547</v>
      </c>
    </row>
    <row r="20" spans="1:41" x14ac:dyDescent="0.25">
      <c r="A20" s="1" t="s">
        <v>22</v>
      </c>
      <c r="B20" s="14">
        <v>2</v>
      </c>
      <c r="C20" s="1">
        <v>19</v>
      </c>
      <c r="D20" s="1">
        <v>62</v>
      </c>
      <c r="E20" s="1">
        <v>-0.73</v>
      </c>
      <c r="F20" s="1">
        <v>23</v>
      </c>
      <c r="G20" s="1">
        <v>178</v>
      </c>
      <c r="H20" s="1">
        <v>0.19</v>
      </c>
      <c r="I20" s="1">
        <v>58</v>
      </c>
      <c r="J20" s="1">
        <v>19.600000000000001</v>
      </c>
      <c r="K20" s="1">
        <v>-1.2</v>
      </c>
      <c r="L20" s="1">
        <v>11</v>
      </c>
      <c r="M20" s="1">
        <v>47.175909090909087</v>
      </c>
      <c r="N20" s="1">
        <v>14.3</v>
      </c>
      <c r="O20" s="4">
        <f t="shared" si="4"/>
        <v>14.824090909090913</v>
      </c>
      <c r="P20" s="1">
        <v>14.2</v>
      </c>
      <c r="Q20" s="8">
        <f t="shared" si="0"/>
        <v>0.88039999999999996</v>
      </c>
      <c r="R20" s="8">
        <f>(Q20/M20)*1000</f>
        <v>18.662067503637257</v>
      </c>
      <c r="S20" s="8">
        <f t="shared" si="2"/>
        <v>43.652000000000001</v>
      </c>
      <c r="T20" s="19">
        <f t="shared" si="5"/>
        <v>0.32530010079721433</v>
      </c>
      <c r="U20" s="21">
        <v>170</v>
      </c>
      <c r="V20" s="21">
        <v>1.39</v>
      </c>
      <c r="W20" s="21">
        <v>75</v>
      </c>
      <c r="X20" s="21">
        <v>40.1</v>
      </c>
      <c r="Y20" s="21">
        <f t="shared" si="3"/>
        <v>201</v>
      </c>
      <c r="Z20" s="19">
        <f t="shared" si="6"/>
        <v>0.845771144278607</v>
      </c>
      <c r="AA20" s="22">
        <f t="shared" si="7"/>
        <v>5.0117647058823529</v>
      </c>
      <c r="AB20" s="22">
        <v>85</v>
      </c>
      <c r="AC20" s="22">
        <v>117</v>
      </c>
      <c r="AD20" s="22">
        <v>78</v>
      </c>
      <c r="AE20" s="22">
        <v>154</v>
      </c>
      <c r="AF20" s="22">
        <v>92</v>
      </c>
      <c r="AG20" s="19"/>
      <c r="AH20" s="19"/>
      <c r="AI20">
        <v>0.68867924528301883</v>
      </c>
      <c r="AJ20">
        <v>0.3061224489795919</v>
      </c>
      <c r="AK20">
        <v>-16.5</v>
      </c>
      <c r="AL20">
        <v>1.6</v>
      </c>
      <c r="AM20" s="11"/>
      <c r="AN20" s="11">
        <v>63.75</v>
      </c>
      <c r="AO20">
        <v>0.62</v>
      </c>
    </row>
    <row r="21" spans="1:41" x14ac:dyDescent="0.25">
      <c r="A21" s="7" t="s">
        <v>33</v>
      </c>
      <c r="B21" s="15">
        <v>2</v>
      </c>
      <c r="C21" s="9">
        <v>19</v>
      </c>
      <c r="D21" s="9">
        <v>51.136363636363633</v>
      </c>
      <c r="E21" s="9">
        <v>-2.2200000000000002</v>
      </c>
      <c r="F21" s="9">
        <v>1</v>
      </c>
      <c r="G21" s="9">
        <v>167.5</v>
      </c>
      <c r="H21" s="9">
        <v>-1.27</v>
      </c>
      <c r="I21" s="9">
        <v>10</v>
      </c>
      <c r="J21" s="9">
        <v>18.2</v>
      </c>
      <c r="K21" s="9">
        <v>-1.95</v>
      </c>
      <c r="L21" s="9">
        <v>3</v>
      </c>
      <c r="M21" s="9"/>
      <c r="N21" s="9"/>
      <c r="O21" s="4">
        <f t="shared" si="4"/>
        <v>51.136363636363633</v>
      </c>
      <c r="P21" s="7">
        <v>18.8</v>
      </c>
      <c r="Q21" s="8">
        <f t="shared" si="0"/>
        <v>0.96136363636363642</v>
      </c>
      <c r="R21" s="8"/>
      <c r="S21" s="8">
        <f t="shared" si="2"/>
        <v>43.652000000000001</v>
      </c>
      <c r="T21" s="19">
        <f t="shared" si="5"/>
        <v>0.43067900668926967</v>
      </c>
      <c r="U21" s="21">
        <v>195</v>
      </c>
      <c r="V21" s="21">
        <v>1.67</v>
      </c>
      <c r="W21" s="21">
        <v>74</v>
      </c>
      <c r="X21" s="21">
        <v>56.9</v>
      </c>
      <c r="Y21" s="21">
        <f t="shared" si="3"/>
        <v>201</v>
      </c>
      <c r="Z21" s="19">
        <f t="shared" si="6"/>
        <v>0.97014925373134331</v>
      </c>
      <c r="AA21" s="22">
        <f t="shared" si="7"/>
        <v>5.7846153846153845</v>
      </c>
      <c r="AG21" s="19"/>
      <c r="AH21" s="19"/>
      <c r="AI21">
        <v>0.36</v>
      </c>
      <c r="AM21" s="11">
        <v>16.814015359999999</v>
      </c>
      <c r="AN21" s="11"/>
    </row>
    <row r="22" spans="1:41" x14ac:dyDescent="0.25">
      <c r="A22" s="1" t="s">
        <v>20</v>
      </c>
      <c r="B22" s="14">
        <v>2</v>
      </c>
      <c r="C22" s="1">
        <v>21</v>
      </c>
      <c r="D22" s="1">
        <v>64.5</v>
      </c>
      <c r="E22" s="1"/>
      <c r="F22" s="1"/>
      <c r="G22" s="1">
        <v>167.5</v>
      </c>
      <c r="H22" s="1"/>
      <c r="I22" s="1"/>
      <c r="J22" s="1">
        <v>23</v>
      </c>
      <c r="K22" s="1"/>
      <c r="L22" s="1"/>
      <c r="M22" s="1">
        <v>34.539090909090909</v>
      </c>
      <c r="N22" s="1">
        <v>29.89</v>
      </c>
      <c r="O22" s="4">
        <f t="shared" si="4"/>
        <v>29.960909090909091</v>
      </c>
      <c r="P22" s="1">
        <v>9.9</v>
      </c>
      <c r="Q22" s="8">
        <f t="shared" si="0"/>
        <v>0.63855000000000006</v>
      </c>
      <c r="R22" s="8">
        <f t="shared" ref="R22:R34" si="8">(Q22/M22)*1000</f>
        <v>18.48774774300529</v>
      </c>
      <c r="S22" s="8">
        <f t="shared" si="2"/>
        <v>42.908000000000001</v>
      </c>
      <c r="T22" s="19">
        <f t="shared" si="5"/>
        <v>0.2307262049035145</v>
      </c>
      <c r="U22" s="21">
        <v>162</v>
      </c>
      <c r="V22" s="21">
        <v>1.76</v>
      </c>
      <c r="W22" s="21">
        <v>60</v>
      </c>
      <c r="X22" s="21">
        <v>47</v>
      </c>
      <c r="Y22" s="21">
        <f t="shared" si="3"/>
        <v>199</v>
      </c>
      <c r="Z22" s="19">
        <f t="shared" si="6"/>
        <v>0.81407035175879394</v>
      </c>
      <c r="AA22" s="22">
        <f t="shared" si="7"/>
        <v>3.6666666666666665</v>
      </c>
      <c r="AB22" s="22">
        <v>78</v>
      </c>
      <c r="AC22" s="22">
        <v>94</v>
      </c>
      <c r="AD22" s="22">
        <v>50</v>
      </c>
      <c r="AE22" s="22">
        <v>142</v>
      </c>
      <c r="AF22" s="22">
        <v>64</v>
      </c>
      <c r="AG22" s="19"/>
      <c r="AH22" s="19"/>
      <c r="AL22">
        <v>2</v>
      </c>
      <c r="AM22" s="11">
        <v>8.7069484409999998</v>
      </c>
      <c r="AN22" s="11">
        <v>136.26</v>
      </c>
      <c r="AO22">
        <v>0.25</v>
      </c>
    </row>
    <row r="23" spans="1:41" x14ac:dyDescent="0.25">
      <c r="A23" s="1" t="s">
        <v>31</v>
      </c>
      <c r="B23" s="14">
        <v>3</v>
      </c>
      <c r="C23" s="1">
        <v>23</v>
      </c>
      <c r="D23" s="1">
        <v>58.4</v>
      </c>
      <c r="E23" s="1"/>
      <c r="F23" s="1"/>
      <c r="G23" s="1">
        <v>168.5</v>
      </c>
      <c r="H23" s="1"/>
      <c r="I23" s="1"/>
      <c r="J23" s="1">
        <v>20.6</v>
      </c>
      <c r="K23" s="1"/>
      <c r="L23" s="1"/>
      <c r="M23" s="1">
        <v>37.966999999999999</v>
      </c>
      <c r="N23" s="1">
        <v>20.05</v>
      </c>
      <c r="O23" s="4">
        <f t="shared" si="4"/>
        <v>20.433</v>
      </c>
      <c r="P23" s="1">
        <v>10.1</v>
      </c>
      <c r="Q23" s="8">
        <f t="shared" si="0"/>
        <v>0.58983999999999992</v>
      </c>
      <c r="R23" s="8">
        <f t="shared" si="8"/>
        <v>15.535596702399451</v>
      </c>
      <c r="S23" s="8">
        <f t="shared" si="2"/>
        <v>42.163999999999994</v>
      </c>
      <c r="T23" s="19">
        <f t="shared" si="5"/>
        <v>0.23954084052746422</v>
      </c>
      <c r="U23" s="21">
        <v>151</v>
      </c>
      <c r="V23" s="21">
        <v>1.42</v>
      </c>
      <c r="W23" s="21">
        <v>60</v>
      </c>
      <c r="X23" s="21">
        <v>26.4</v>
      </c>
      <c r="Y23" s="21">
        <f t="shared" si="3"/>
        <v>197</v>
      </c>
      <c r="Z23" s="19">
        <f t="shared" si="6"/>
        <v>0.76649746192893398</v>
      </c>
      <c r="AA23" s="22">
        <f t="shared" si="7"/>
        <v>4.0132450331125824</v>
      </c>
      <c r="AB23" s="22">
        <v>72</v>
      </c>
      <c r="AC23" s="22">
        <v>96</v>
      </c>
      <c r="AD23" s="22">
        <v>58</v>
      </c>
      <c r="AE23" s="22">
        <v>118</v>
      </c>
      <c r="AF23" s="22">
        <v>64</v>
      </c>
      <c r="AG23" s="19"/>
      <c r="AH23" s="19"/>
      <c r="AI23">
        <v>0.625</v>
      </c>
      <c r="AJ23">
        <v>0.36</v>
      </c>
      <c r="AK23">
        <v>-18.399999999999999</v>
      </c>
      <c r="AL23">
        <v>1.7</v>
      </c>
      <c r="AM23" s="11">
        <v>9.2226107590000002</v>
      </c>
      <c r="AN23" s="11">
        <v>76.122731066723603</v>
      </c>
      <c r="AO23">
        <v>0.47734573310052397</v>
      </c>
    </row>
    <row r="24" spans="1:41" x14ac:dyDescent="0.25">
      <c r="A24" s="1" t="s">
        <v>18</v>
      </c>
      <c r="B24" s="14">
        <v>3</v>
      </c>
      <c r="C24" s="1">
        <v>25</v>
      </c>
      <c r="D24" s="1">
        <v>64.8</v>
      </c>
      <c r="E24" s="1"/>
      <c r="F24" s="1"/>
      <c r="G24" s="1">
        <v>179.6</v>
      </c>
      <c r="H24" s="1"/>
      <c r="I24" s="1"/>
      <c r="J24" s="1">
        <v>20.100000000000001</v>
      </c>
      <c r="K24" s="1"/>
      <c r="L24" s="1"/>
      <c r="M24" s="1">
        <v>34.83</v>
      </c>
      <c r="N24" s="1">
        <v>29.24</v>
      </c>
      <c r="O24" s="4">
        <f t="shared" si="4"/>
        <v>29.97</v>
      </c>
      <c r="P24" s="1">
        <v>6.7</v>
      </c>
      <c r="Q24" s="8">
        <f t="shared" si="0"/>
        <v>0.43415999999999999</v>
      </c>
      <c r="R24" s="8">
        <f t="shared" si="8"/>
        <v>12.465116279069766</v>
      </c>
      <c r="S24" s="8">
        <f t="shared" si="2"/>
        <v>41.42</v>
      </c>
      <c r="T24" s="19">
        <f t="shared" si="5"/>
        <v>0.16175760502172862</v>
      </c>
      <c r="U24" s="21">
        <v>153</v>
      </c>
      <c r="V24" s="21">
        <v>1.73</v>
      </c>
      <c r="W24" s="21">
        <v>50</v>
      </c>
      <c r="X24" s="21">
        <v>34</v>
      </c>
      <c r="Y24" s="21">
        <f t="shared" si="3"/>
        <v>195</v>
      </c>
      <c r="Z24" s="19">
        <f t="shared" si="6"/>
        <v>0.7846153846153846</v>
      </c>
      <c r="AA24" s="22">
        <f t="shared" si="7"/>
        <v>2.6274509803921569</v>
      </c>
      <c r="AB24" s="22">
        <v>80</v>
      </c>
      <c r="AC24" s="22">
        <v>98</v>
      </c>
      <c r="AD24" s="22">
        <v>56</v>
      </c>
      <c r="AE24" s="22">
        <v>98</v>
      </c>
      <c r="AF24" s="22">
        <v>76</v>
      </c>
      <c r="AG24" s="19"/>
      <c r="AH24" s="19"/>
      <c r="AI24">
        <v>0.28235294117647058</v>
      </c>
      <c r="AJ24">
        <v>0.20000000000000004</v>
      </c>
      <c r="AK24">
        <v>-8.1999999999999993</v>
      </c>
      <c r="AM24" s="11"/>
      <c r="AN24" s="11"/>
    </row>
    <row r="25" spans="1:41" x14ac:dyDescent="0.25">
      <c r="A25" s="1" t="s">
        <v>24</v>
      </c>
      <c r="B25" s="14">
        <v>3</v>
      </c>
      <c r="C25" s="1">
        <v>26</v>
      </c>
      <c r="D25" s="1">
        <v>88.7</v>
      </c>
      <c r="E25" s="1"/>
      <c r="F25" s="1"/>
      <c r="G25" s="1">
        <v>181.6</v>
      </c>
      <c r="H25" s="1"/>
      <c r="I25" s="1"/>
      <c r="J25" s="1">
        <v>26.9</v>
      </c>
      <c r="K25" s="1"/>
      <c r="L25" s="1"/>
      <c r="M25" s="1">
        <v>53.141363636363636</v>
      </c>
      <c r="N25" s="1">
        <v>34.979999999999997</v>
      </c>
      <c r="O25" s="4">
        <f t="shared" si="4"/>
        <v>35.558636363636367</v>
      </c>
      <c r="P25" s="1">
        <v>12.2</v>
      </c>
      <c r="Q25" s="8">
        <f t="shared" si="0"/>
        <v>1.0821399999999999</v>
      </c>
      <c r="R25" s="8">
        <f t="shared" si="8"/>
        <v>20.363421748167408</v>
      </c>
      <c r="S25" s="8">
        <f t="shared" si="2"/>
        <v>41.048000000000002</v>
      </c>
      <c r="T25" s="19">
        <f t="shared" si="5"/>
        <v>0.29721301890469692</v>
      </c>
      <c r="U25" s="21">
        <v>136</v>
      </c>
      <c r="V25" s="21">
        <v>1.28</v>
      </c>
      <c r="W25" s="21">
        <v>55</v>
      </c>
      <c r="X25" s="21">
        <v>46.1</v>
      </c>
      <c r="Y25" s="21">
        <f t="shared" si="3"/>
        <v>194</v>
      </c>
      <c r="Z25" s="19">
        <f t="shared" si="6"/>
        <v>0.7010309278350515</v>
      </c>
      <c r="AA25" s="22">
        <f t="shared" si="7"/>
        <v>5.382352941176471</v>
      </c>
      <c r="AB25" s="22">
        <v>82</v>
      </c>
      <c r="AC25" s="22">
        <v>109</v>
      </c>
      <c r="AD25" s="22">
        <v>74</v>
      </c>
      <c r="AE25" s="22">
        <v>156</v>
      </c>
      <c r="AF25" s="22">
        <v>94</v>
      </c>
      <c r="AG25" s="19"/>
      <c r="AH25" s="19"/>
      <c r="AI25">
        <v>0.66901408450704225</v>
      </c>
      <c r="AJ25">
        <v>0.32558139534883718</v>
      </c>
      <c r="AK25">
        <v>-14.7</v>
      </c>
      <c r="AL25">
        <v>1.9</v>
      </c>
      <c r="AM25" s="11"/>
      <c r="AN25" s="11">
        <v>60.33</v>
      </c>
      <c r="AO25">
        <v>0.63</v>
      </c>
    </row>
    <row r="26" spans="1:41" x14ac:dyDescent="0.25">
      <c r="A26" s="1" t="s">
        <v>30</v>
      </c>
      <c r="B26" s="14">
        <v>3</v>
      </c>
      <c r="C26" s="1">
        <v>26</v>
      </c>
      <c r="D26" s="1">
        <v>47.5</v>
      </c>
      <c r="E26" s="1"/>
      <c r="F26" s="1"/>
      <c r="G26" s="1">
        <v>166.7</v>
      </c>
      <c r="H26" s="1"/>
      <c r="I26" s="1"/>
      <c r="J26" s="1">
        <v>17.100000000000001</v>
      </c>
      <c r="K26" s="1"/>
      <c r="L26" s="1"/>
      <c r="M26" s="1">
        <v>39.020000000000003</v>
      </c>
      <c r="N26" s="1">
        <v>7.63</v>
      </c>
      <c r="O26" s="4">
        <f t="shared" si="4"/>
        <v>8.4799999999999969</v>
      </c>
      <c r="P26" s="1">
        <v>16.600000000000001</v>
      </c>
      <c r="Q26" s="8">
        <f t="shared" si="0"/>
        <v>0.78850000000000009</v>
      </c>
      <c r="R26" s="8">
        <f t="shared" si="8"/>
        <v>20.20758585340851</v>
      </c>
      <c r="S26" s="8">
        <f t="shared" si="2"/>
        <v>41.048000000000002</v>
      </c>
      <c r="T26" s="19">
        <f t="shared" si="5"/>
        <v>0.40440459949327617</v>
      </c>
      <c r="U26" s="21">
        <v>173</v>
      </c>
      <c r="V26" s="21">
        <v>1.67</v>
      </c>
      <c r="W26" s="21">
        <v>80</v>
      </c>
      <c r="X26" s="21">
        <v>60.8</v>
      </c>
      <c r="Y26" s="21">
        <f t="shared" si="3"/>
        <v>194</v>
      </c>
      <c r="Z26" s="19">
        <f t="shared" si="6"/>
        <v>0.89175257731958768</v>
      </c>
      <c r="AA26" s="22">
        <f t="shared" si="7"/>
        <v>5.7572254335260125</v>
      </c>
      <c r="AB26" s="22">
        <v>58</v>
      </c>
      <c r="AC26" s="22">
        <v>100</v>
      </c>
      <c r="AD26" s="22">
        <v>58</v>
      </c>
      <c r="AE26" s="22">
        <v>148</v>
      </c>
      <c r="AF26" s="22">
        <v>80</v>
      </c>
      <c r="AG26" s="19"/>
      <c r="AH26" s="19"/>
      <c r="AI26">
        <v>0.5822222222222222</v>
      </c>
      <c r="AJ26">
        <v>0.32727272727272722</v>
      </c>
      <c r="AK26">
        <v>-17.7</v>
      </c>
      <c r="AL26">
        <v>1.9</v>
      </c>
      <c r="AM26" s="11">
        <v>11.87904569</v>
      </c>
      <c r="AN26" s="11">
        <v>77.563763071281002</v>
      </c>
      <c r="AO26">
        <v>0.49448318407005798</v>
      </c>
    </row>
    <row r="27" spans="1:41" x14ac:dyDescent="0.25">
      <c r="A27" s="1" t="s">
        <v>17</v>
      </c>
      <c r="B27" s="14">
        <v>3</v>
      </c>
      <c r="C27" s="1">
        <v>27</v>
      </c>
      <c r="D27" s="1">
        <v>72</v>
      </c>
      <c r="E27" s="1"/>
      <c r="F27" s="1"/>
      <c r="G27" s="1">
        <v>179</v>
      </c>
      <c r="H27" s="1"/>
      <c r="I27" s="1"/>
      <c r="J27" s="1">
        <v>22.5</v>
      </c>
      <c r="K27" s="1"/>
      <c r="L27" s="1"/>
      <c r="M27" s="1">
        <v>36.508636363636363</v>
      </c>
      <c r="N27" s="1">
        <v>35.200000000000003</v>
      </c>
      <c r="O27" s="4">
        <f t="shared" si="4"/>
        <v>35.491363636363637</v>
      </c>
      <c r="P27" s="1">
        <v>12.8</v>
      </c>
      <c r="Q27" s="8">
        <f t="shared" si="0"/>
        <v>0.92159999999999997</v>
      </c>
      <c r="R27" s="8">
        <f t="shared" si="8"/>
        <v>25.243342173084823</v>
      </c>
      <c r="S27" s="8">
        <f t="shared" si="2"/>
        <v>40.676000000000002</v>
      </c>
      <c r="T27" s="19">
        <f t="shared" si="5"/>
        <v>0.31468187629068739</v>
      </c>
      <c r="U27" s="21">
        <v>149</v>
      </c>
      <c r="V27" s="21">
        <v>1.34</v>
      </c>
      <c r="W27" s="21">
        <v>75</v>
      </c>
      <c r="X27" s="21">
        <v>37.299999999999997</v>
      </c>
      <c r="Y27" s="21">
        <f t="shared" si="3"/>
        <v>193</v>
      </c>
      <c r="Z27" s="19">
        <f t="shared" si="6"/>
        <v>0.772020725388601</v>
      </c>
      <c r="AA27" s="22">
        <f t="shared" si="7"/>
        <v>5.1543624161073822</v>
      </c>
      <c r="AB27" s="22">
        <v>84</v>
      </c>
      <c r="AC27" s="22">
        <v>96</v>
      </c>
      <c r="AD27" s="22">
        <v>68</v>
      </c>
      <c r="AE27" s="22">
        <v>118</v>
      </c>
      <c r="AF27" s="22">
        <v>79</v>
      </c>
      <c r="AG27" s="19"/>
      <c r="AH27" s="19"/>
      <c r="AI27">
        <v>0.69736842105263153</v>
      </c>
      <c r="AJ27">
        <v>0.32653061224489804</v>
      </c>
      <c r="AK27">
        <v>-17.3</v>
      </c>
      <c r="AL27">
        <v>1.8</v>
      </c>
      <c r="AM27" s="11"/>
      <c r="AN27" s="11">
        <v>54.07</v>
      </c>
      <c r="AO27">
        <v>0.61</v>
      </c>
    </row>
    <row r="28" spans="1:41" x14ac:dyDescent="0.25">
      <c r="A28" s="1" t="s">
        <v>25</v>
      </c>
      <c r="B28" s="14">
        <v>3</v>
      </c>
      <c r="C28" s="1">
        <v>27</v>
      </c>
      <c r="D28" s="1">
        <v>74.7</v>
      </c>
      <c r="E28" s="1"/>
      <c r="F28" s="1"/>
      <c r="G28" s="1">
        <v>187.3</v>
      </c>
      <c r="H28" s="1"/>
      <c r="I28" s="1"/>
      <c r="J28" s="1">
        <v>21.3</v>
      </c>
      <c r="K28" s="1"/>
      <c r="L28" s="1"/>
      <c r="M28" s="1">
        <v>38.098999999999997</v>
      </c>
      <c r="N28" s="1">
        <v>35.82</v>
      </c>
      <c r="O28" s="4">
        <f t="shared" si="4"/>
        <v>36.601000000000006</v>
      </c>
      <c r="P28" s="1">
        <v>7.7</v>
      </c>
      <c r="Q28" s="8">
        <f t="shared" si="0"/>
        <v>0.57519000000000009</v>
      </c>
      <c r="R28" s="8">
        <f t="shared" si="8"/>
        <v>15.097246646893623</v>
      </c>
      <c r="S28" s="8">
        <f t="shared" si="2"/>
        <v>40.676000000000002</v>
      </c>
      <c r="T28" s="19">
        <f t="shared" si="5"/>
        <v>0.18930081620611663</v>
      </c>
      <c r="U28" s="21">
        <v>129</v>
      </c>
      <c r="V28" s="21">
        <v>1.5</v>
      </c>
      <c r="W28" s="21">
        <v>50</v>
      </c>
      <c r="X28" s="21">
        <v>30.8</v>
      </c>
      <c r="Y28" s="21">
        <f t="shared" si="3"/>
        <v>193</v>
      </c>
      <c r="Z28" s="19">
        <f t="shared" si="6"/>
        <v>0.66839378238341973</v>
      </c>
      <c r="AA28" s="22">
        <f t="shared" si="7"/>
        <v>3.5813953488372094</v>
      </c>
      <c r="AB28" s="22">
        <v>70</v>
      </c>
      <c r="AC28" s="22">
        <v>98</v>
      </c>
      <c r="AD28" s="22">
        <v>67</v>
      </c>
      <c r="AE28" s="22">
        <v>106</v>
      </c>
      <c r="AF28" s="22">
        <v>68</v>
      </c>
      <c r="AG28" s="19"/>
      <c r="AH28" s="19"/>
      <c r="AM28" s="11">
        <v>15.012403575099199</v>
      </c>
      <c r="AN28" s="11"/>
    </row>
    <row r="29" spans="1:41" x14ac:dyDescent="0.25">
      <c r="A29" s="1" t="s">
        <v>27</v>
      </c>
      <c r="B29" s="14">
        <v>3</v>
      </c>
      <c r="C29" s="1">
        <v>28</v>
      </c>
      <c r="D29" s="1">
        <v>44.6</v>
      </c>
      <c r="E29" s="1"/>
      <c r="F29" s="1"/>
      <c r="G29" s="1">
        <v>170.7</v>
      </c>
      <c r="H29" s="1"/>
      <c r="I29" s="1"/>
      <c r="J29" s="1">
        <v>15.3</v>
      </c>
      <c r="K29" s="1"/>
      <c r="L29" s="1"/>
      <c r="M29" s="1">
        <v>34.407727272727271</v>
      </c>
      <c r="N29" s="1">
        <v>8.9</v>
      </c>
      <c r="O29" s="4">
        <f t="shared" si="4"/>
        <v>10.19227272727273</v>
      </c>
      <c r="P29" s="1">
        <v>14.6</v>
      </c>
      <c r="Q29" s="8">
        <f t="shared" si="0"/>
        <v>0.65115999999999996</v>
      </c>
      <c r="R29" s="8">
        <f t="shared" si="8"/>
        <v>18.924818685020544</v>
      </c>
      <c r="S29" s="8">
        <f t="shared" si="2"/>
        <v>40.304000000000002</v>
      </c>
      <c r="T29" s="19">
        <f t="shared" si="5"/>
        <v>0.36224692338229453</v>
      </c>
      <c r="U29" s="21">
        <v>169</v>
      </c>
      <c r="V29" s="21">
        <v>1.59</v>
      </c>
      <c r="W29" s="21">
        <v>50</v>
      </c>
      <c r="X29" s="21">
        <v>49.2</v>
      </c>
      <c r="Y29" s="21">
        <f t="shared" si="3"/>
        <v>192</v>
      </c>
      <c r="Z29" s="19">
        <f t="shared" si="6"/>
        <v>0.88020833333333337</v>
      </c>
      <c r="AA29" s="22">
        <f t="shared" si="7"/>
        <v>5.1834319526627217</v>
      </c>
      <c r="AB29" s="22">
        <v>82</v>
      </c>
      <c r="AC29" s="22">
        <v>100</v>
      </c>
      <c r="AD29" s="22">
        <v>78</v>
      </c>
      <c r="AE29" s="22">
        <v>122</v>
      </c>
      <c r="AF29" s="22">
        <v>88</v>
      </c>
      <c r="AG29" s="19"/>
      <c r="AH29" s="19"/>
      <c r="AI29">
        <v>0.52173913043478259</v>
      </c>
      <c r="AJ29">
        <v>0.26415094339622641</v>
      </c>
      <c r="AK29">
        <v>-15.4</v>
      </c>
      <c r="AM29" s="11">
        <v>7.7642890949253598</v>
      </c>
      <c r="AN29" s="11">
        <v>86.87</v>
      </c>
      <c r="AO29">
        <v>0.4</v>
      </c>
    </row>
    <row r="30" spans="1:41" x14ac:dyDescent="0.25">
      <c r="A30" s="1" t="s">
        <v>23</v>
      </c>
      <c r="B30" s="14">
        <v>3</v>
      </c>
      <c r="C30" s="1">
        <v>29</v>
      </c>
      <c r="D30" s="1">
        <v>63.2</v>
      </c>
      <c r="E30" s="1"/>
      <c r="F30" s="1"/>
      <c r="G30" s="1">
        <v>184.3</v>
      </c>
      <c r="H30" s="1"/>
      <c r="I30" s="1"/>
      <c r="J30" s="1">
        <v>18.600000000000001</v>
      </c>
      <c r="K30" s="1"/>
      <c r="L30" s="1"/>
      <c r="M30" s="1">
        <v>49.244999999999997</v>
      </c>
      <c r="N30" s="1">
        <v>13.52</v>
      </c>
      <c r="O30" s="4">
        <f t="shared" si="4"/>
        <v>13.955000000000005</v>
      </c>
      <c r="P30" s="1">
        <v>19.600000000000001</v>
      </c>
      <c r="Q30" s="8">
        <f t="shared" si="0"/>
        <v>1.2387200000000003</v>
      </c>
      <c r="R30" s="8">
        <f t="shared" si="8"/>
        <v>25.154228855721399</v>
      </c>
      <c r="S30" s="8">
        <f t="shared" si="2"/>
        <v>39.932000000000002</v>
      </c>
      <c r="T30" s="19">
        <f t="shared" si="5"/>
        <v>0.49083441851146953</v>
      </c>
      <c r="U30" s="21">
        <v>168</v>
      </c>
      <c r="V30" s="21">
        <v>1.25</v>
      </c>
      <c r="W30" s="21">
        <v>75</v>
      </c>
      <c r="X30" s="21">
        <v>47.4</v>
      </c>
      <c r="Y30" s="21">
        <f t="shared" si="3"/>
        <v>191</v>
      </c>
      <c r="Z30" s="19">
        <f t="shared" si="6"/>
        <v>0.87958115183246077</v>
      </c>
      <c r="AA30" s="22">
        <f t="shared" si="7"/>
        <v>7</v>
      </c>
      <c r="AB30" s="22">
        <v>70</v>
      </c>
      <c r="AC30" s="22">
        <v>106</v>
      </c>
      <c r="AD30" s="22">
        <v>78</v>
      </c>
      <c r="AE30" s="22">
        <v>130</v>
      </c>
      <c r="AF30" s="22">
        <v>88</v>
      </c>
      <c r="AG30" s="19"/>
      <c r="AH30" s="19"/>
      <c r="AI30">
        <v>0.54545454545454541</v>
      </c>
      <c r="AJ30">
        <v>0.37735849056603776</v>
      </c>
      <c r="AK30">
        <v>-17.899999999999999</v>
      </c>
      <c r="AL30">
        <v>2.2000000000000002</v>
      </c>
      <c r="AM30" s="11">
        <v>15.7838442562672</v>
      </c>
      <c r="AN30" s="11">
        <v>57.27</v>
      </c>
      <c r="AO30">
        <v>0.61</v>
      </c>
    </row>
    <row r="31" spans="1:41" x14ac:dyDescent="0.25">
      <c r="A31" s="8" t="s">
        <v>28</v>
      </c>
      <c r="B31" s="16">
        <v>3</v>
      </c>
      <c r="C31" s="8">
        <v>29</v>
      </c>
      <c r="D31" s="8">
        <v>70.8</v>
      </c>
      <c r="E31" s="8"/>
      <c r="F31" s="8"/>
      <c r="G31" s="8">
        <v>185.6</v>
      </c>
      <c r="H31" s="8"/>
      <c r="I31" s="8"/>
      <c r="J31" s="8">
        <v>20.6</v>
      </c>
      <c r="K31" s="8"/>
      <c r="L31" s="8"/>
      <c r="M31" s="8">
        <v>41.960999999999999</v>
      </c>
      <c r="N31" s="8">
        <v>28.29</v>
      </c>
      <c r="O31" s="4">
        <f t="shared" si="4"/>
        <v>28.838999999999999</v>
      </c>
      <c r="P31" s="8">
        <v>10</v>
      </c>
      <c r="Q31" s="8">
        <f t="shared" si="0"/>
        <v>0.70799999999999996</v>
      </c>
      <c r="R31" s="8">
        <f t="shared" si="8"/>
        <v>16.872810466862084</v>
      </c>
      <c r="S31" s="8">
        <f t="shared" si="2"/>
        <v>39.932000000000002</v>
      </c>
      <c r="T31" s="19">
        <f t="shared" si="5"/>
        <v>0.25042572373034155</v>
      </c>
      <c r="U31" s="21">
        <v>158</v>
      </c>
      <c r="V31" s="21">
        <v>1.57</v>
      </c>
      <c r="W31" s="21">
        <v>45</v>
      </c>
      <c r="X31" s="21">
        <v>36</v>
      </c>
      <c r="Y31" s="21">
        <f t="shared" si="3"/>
        <v>191</v>
      </c>
      <c r="Z31" s="19">
        <f t="shared" si="6"/>
        <v>0.82722513089005234</v>
      </c>
      <c r="AA31" s="22">
        <f t="shared" si="7"/>
        <v>3.7974683544303796</v>
      </c>
      <c r="AB31" s="22">
        <v>91</v>
      </c>
      <c r="AC31" s="22">
        <v>112</v>
      </c>
      <c r="AD31" s="22">
        <v>76</v>
      </c>
      <c r="AE31" s="22">
        <v>128</v>
      </c>
      <c r="AF31" s="22">
        <v>84</v>
      </c>
      <c r="AG31" s="19"/>
      <c r="AH31" s="19"/>
      <c r="AM31" s="11"/>
      <c r="AN31" s="11"/>
    </row>
    <row r="32" spans="1:41" x14ac:dyDescent="0.25">
      <c r="A32" s="8" t="s">
        <v>26</v>
      </c>
      <c r="B32" s="16">
        <v>3</v>
      </c>
      <c r="C32" s="8">
        <v>30</v>
      </c>
      <c r="D32" s="8">
        <v>78.8</v>
      </c>
      <c r="E32" s="8"/>
      <c r="F32" s="8"/>
      <c r="G32" s="8">
        <v>180.2</v>
      </c>
      <c r="H32" s="8"/>
      <c r="I32" s="8"/>
      <c r="J32" s="8">
        <v>24.3</v>
      </c>
      <c r="K32" s="8"/>
      <c r="L32" s="8"/>
      <c r="M32" s="8">
        <v>38.098999999999997</v>
      </c>
      <c r="N32" s="8">
        <v>36.43</v>
      </c>
      <c r="O32" s="4">
        <f t="shared" si="4"/>
        <v>40.701000000000001</v>
      </c>
      <c r="P32" s="8">
        <v>10.7</v>
      </c>
      <c r="Q32" s="8">
        <f t="shared" si="0"/>
        <v>0.84316000000000002</v>
      </c>
      <c r="R32" s="8">
        <f t="shared" si="8"/>
        <v>22.130764586997035</v>
      </c>
      <c r="S32" s="8">
        <f t="shared" si="2"/>
        <v>39.56</v>
      </c>
      <c r="T32" s="19">
        <f t="shared" si="5"/>
        <v>0.27047522750252778</v>
      </c>
      <c r="U32" s="21">
        <v>148</v>
      </c>
      <c r="V32" s="21">
        <v>1.31</v>
      </c>
      <c r="W32" s="21">
        <v>60</v>
      </c>
      <c r="X32" s="21">
        <v>34.799999999999997</v>
      </c>
      <c r="Y32" s="21">
        <f t="shared" si="3"/>
        <v>190</v>
      </c>
      <c r="Z32" s="19">
        <f t="shared" si="6"/>
        <v>0.77894736842105261</v>
      </c>
      <c r="AA32" s="22">
        <f t="shared" si="7"/>
        <v>4.3378378378378377</v>
      </c>
      <c r="AB32" s="22">
        <v>84</v>
      </c>
      <c r="AC32" s="22">
        <v>100</v>
      </c>
      <c r="AD32" s="22">
        <v>62</v>
      </c>
      <c r="AE32" s="22">
        <v>110</v>
      </c>
      <c r="AF32" s="22">
        <v>68</v>
      </c>
      <c r="AG32" s="19"/>
      <c r="AH32" s="19"/>
      <c r="AJ32">
        <v>0.2105263157894737</v>
      </c>
      <c r="AM32" s="11"/>
      <c r="AN32" s="11"/>
    </row>
    <row r="33" spans="1:40" x14ac:dyDescent="0.25">
      <c r="A33" s="8" t="s">
        <v>19</v>
      </c>
      <c r="B33" s="16">
        <v>3</v>
      </c>
      <c r="C33" s="8">
        <v>32</v>
      </c>
      <c r="D33" s="8">
        <v>63.4</v>
      </c>
      <c r="E33" s="8"/>
      <c r="F33" s="8"/>
      <c r="G33" s="8">
        <v>170.6</v>
      </c>
      <c r="H33" s="8"/>
      <c r="I33" s="8"/>
      <c r="J33" s="8">
        <v>21.8</v>
      </c>
      <c r="K33" s="8"/>
      <c r="L33" s="8"/>
      <c r="M33" s="8">
        <v>39.9</v>
      </c>
      <c r="N33" s="8">
        <v>23.17</v>
      </c>
      <c r="O33" s="4">
        <f t="shared" si="4"/>
        <v>23.5</v>
      </c>
      <c r="P33" s="8">
        <v>10.5</v>
      </c>
      <c r="Q33" s="8">
        <f t="shared" si="0"/>
        <v>0.66569999999999996</v>
      </c>
      <c r="R33" s="8">
        <f t="shared" si="8"/>
        <v>16.684210526315788</v>
      </c>
      <c r="S33" s="8">
        <f t="shared" si="2"/>
        <v>38.816000000000003</v>
      </c>
      <c r="T33" s="19">
        <f t="shared" si="5"/>
        <v>0.27050700741962075</v>
      </c>
      <c r="U33" s="21">
        <v>155</v>
      </c>
      <c r="V33" s="21">
        <v>1.43</v>
      </c>
      <c r="W33" s="21">
        <v>55</v>
      </c>
      <c r="X33" s="21">
        <v>32.5</v>
      </c>
      <c r="Y33" s="21">
        <f t="shared" si="3"/>
        <v>188</v>
      </c>
      <c r="Z33" s="19">
        <f t="shared" si="6"/>
        <v>0.82446808510638303</v>
      </c>
      <c r="AA33" s="22">
        <f t="shared" si="7"/>
        <v>4.064516129032258</v>
      </c>
      <c r="AB33" s="22">
        <v>88</v>
      </c>
      <c r="AC33" s="22">
        <v>122</v>
      </c>
      <c r="AD33" s="22">
        <v>74</v>
      </c>
      <c r="AE33" s="22">
        <v>168</v>
      </c>
      <c r="AF33" s="22">
        <v>88</v>
      </c>
      <c r="AG33" s="19"/>
      <c r="AH33" s="19"/>
      <c r="AI33">
        <v>0.5</v>
      </c>
      <c r="AJ33">
        <v>0.31428571428571433</v>
      </c>
      <c r="AK33">
        <v>-12.4</v>
      </c>
      <c r="AM33" s="11"/>
      <c r="AN33" s="11"/>
    </row>
    <row r="34" spans="1:40" x14ac:dyDescent="0.25">
      <c r="A34" s="8" t="s">
        <v>21</v>
      </c>
      <c r="B34" s="16">
        <v>3</v>
      </c>
      <c r="C34" s="8">
        <v>32</v>
      </c>
      <c r="D34" s="8">
        <v>85.8</v>
      </c>
      <c r="E34" s="8"/>
      <c r="F34" s="8"/>
      <c r="G34" s="8">
        <v>186.7</v>
      </c>
      <c r="H34" s="8"/>
      <c r="I34" s="8"/>
      <c r="J34" s="8">
        <v>24.6</v>
      </c>
      <c r="K34" s="8"/>
      <c r="L34" s="8"/>
      <c r="M34" s="8">
        <v>50.173999999999999</v>
      </c>
      <c r="N34" s="8">
        <v>35.39</v>
      </c>
      <c r="O34" s="4">
        <f t="shared" si="4"/>
        <v>35.625999999999998</v>
      </c>
      <c r="P34" s="8">
        <v>12.2</v>
      </c>
      <c r="Q34" s="8">
        <f t="shared" si="0"/>
        <v>1.0467599999999999</v>
      </c>
      <c r="R34" s="8">
        <f t="shared" si="8"/>
        <v>20.862598158408737</v>
      </c>
      <c r="S34" s="8">
        <f t="shared" si="2"/>
        <v>38.816000000000003</v>
      </c>
      <c r="T34" s="19">
        <f t="shared" si="5"/>
        <v>0.31430338004946412</v>
      </c>
      <c r="U34" s="21">
        <v>168</v>
      </c>
      <c r="V34" s="21">
        <v>1.42</v>
      </c>
      <c r="W34" s="21">
        <v>65</v>
      </c>
      <c r="X34" s="21">
        <v>52.8</v>
      </c>
      <c r="Y34" s="21">
        <f t="shared" si="3"/>
        <v>188</v>
      </c>
      <c r="Z34" s="19">
        <f t="shared" si="6"/>
        <v>0.8936170212765957</v>
      </c>
      <c r="AA34" s="22">
        <f t="shared" si="7"/>
        <v>4.3571428571428568</v>
      </c>
      <c r="AB34" s="22">
        <v>80</v>
      </c>
      <c r="AC34" s="22">
        <v>98</v>
      </c>
      <c r="AD34" s="22">
        <v>58</v>
      </c>
      <c r="AE34" s="22">
        <v>128</v>
      </c>
      <c r="AF34" s="22">
        <v>68</v>
      </c>
      <c r="AG34" s="19"/>
      <c r="AH34" s="19"/>
      <c r="AI34">
        <v>0.66666666666666663</v>
      </c>
      <c r="AJ34">
        <v>0.40476190476190477</v>
      </c>
      <c r="AK34">
        <v>-16.100000000000001</v>
      </c>
      <c r="AM34" s="11"/>
      <c r="AN34" s="11"/>
    </row>
    <row r="35" spans="1:40" x14ac:dyDescent="0.25">
      <c r="A35" s="3"/>
      <c r="B35" s="17"/>
    </row>
    <row r="36" spans="1:40" x14ac:dyDescent="0.25">
      <c r="A36" s="3"/>
      <c r="B36" s="3"/>
    </row>
    <row r="37" spans="1:40" x14ac:dyDescent="0.25">
      <c r="A37" s="3"/>
      <c r="B37" s="3"/>
    </row>
    <row r="38" spans="1:40" x14ac:dyDescent="0.25">
      <c r="A38" s="3"/>
      <c r="B38" s="3"/>
    </row>
    <row r="39" spans="1:40" x14ac:dyDescent="0.25">
      <c r="A39" s="3"/>
      <c r="B39" s="3"/>
    </row>
    <row r="40" spans="1:40" x14ac:dyDescent="0.25">
      <c r="A40" s="3"/>
      <c r="B40" s="3"/>
    </row>
    <row r="41" spans="1:40" x14ac:dyDescent="0.25">
      <c r="A41" s="3"/>
      <c r="B41" s="3"/>
    </row>
  </sheetData>
  <sortState ref="A2:L41">
    <sortCondition ref="C1"/>
  </sortState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tabSelected="1" workbookViewId="0">
      <selection activeCell="D23" sqref="D23"/>
    </sheetView>
  </sheetViews>
  <sheetFormatPr defaultRowHeight="15" x14ac:dyDescent="0.25"/>
  <cols>
    <col min="3" max="3" width="16.42578125" customWidth="1"/>
    <col min="4" max="4" width="14.85546875" customWidth="1"/>
    <col min="5" max="5" width="16.42578125" customWidth="1"/>
    <col min="6" max="6" width="21.140625" customWidth="1"/>
    <col min="7" max="7" width="17" customWidth="1"/>
    <col min="8" max="8" width="15.85546875" customWidth="1"/>
  </cols>
  <sheetData>
    <row r="1" spans="1:21" x14ac:dyDescent="0.25">
      <c r="A1" s="23" t="s">
        <v>0</v>
      </c>
      <c r="B1" s="23" t="s">
        <v>1</v>
      </c>
      <c r="C1" s="23" t="s">
        <v>2</v>
      </c>
      <c r="D1" s="24" t="s">
        <v>74</v>
      </c>
      <c r="E1" s="24" t="s">
        <v>75</v>
      </c>
      <c r="F1" s="24" t="s">
        <v>76</v>
      </c>
      <c r="G1" s="24" t="s">
        <v>62</v>
      </c>
      <c r="H1" s="24" t="s">
        <v>63</v>
      </c>
      <c r="I1" s="24" t="s">
        <v>64</v>
      </c>
      <c r="J1" s="24" t="s">
        <v>77</v>
      </c>
      <c r="K1" s="24" t="s">
        <v>66</v>
      </c>
      <c r="L1" s="24" t="s">
        <v>67</v>
      </c>
      <c r="M1" s="24" t="s">
        <v>68</v>
      </c>
      <c r="N1" s="24" t="s">
        <v>69</v>
      </c>
      <c r="O1" s="24" t="s">
        <v>71</v>
      </c>
      <c r="P1" s="24" t="s">
        <v>78</v>
      </c>
      <c r="Q1" s="24" t="s">
        <v>79</v>
      </c>
      <c r="R1" s="24" t="s">
        <v>80</v>
      </c>
      <c r="S1" s="24" t="s">
        <v>81</v>
      </c>
    </row>
    <row r="2" spans="1:21" x14ac:dyDescent="0.25">
      <c r="A2" t="s">
        <v>3</v>
      </c>
      <c r="B2" s="25">
        <v>12.8</v>
      </c>
      <c r="C2">
        <v>13.4</v>
      </c>
      <c r="D2">
        <v>129</v>
      </c>
      <c r="E2" s="25">
        <f>220-B2</f>
        <v>207.2</v>
      </c>
      <c r="F2" s="11">
        <f>(D2/E2)*100</f>
        <v>62.25868725868726</v>
      </c>
      <c r="G2">
        <v>1.0900000000000001</v>
      </c>
      <c r="H2">
        <v>40</v>
      </c>
      <c r="I2">
        <v>20.3</v>
      </c>
      <c r="J2">
        <v>0.42</v>
      </c>
      <c r="K2">
        <v>78</v>
      </c>
      <c r="L2">
        <v>92</v>
      </c>
      <c r="M2">
        <v>66</v>
      </c>
      <c r="N2">
        <v>115</v>
      </c>
      <c r="O2">
        <v>73</v>
      </c>
      <c r="P2">
        <v>8.31</v>
      </c>
      <c r="Q2">
        <v>20.190000000000001</v>
      </c>
      <c r="R2">
        <v>0.39</v>
      </c>
    </row>
    <row r="3" spans="1:21" x14ac:dyDescent="0.25">
      <c r="A3" t="s">
        <v>4</v>
      </c>
      <c r="B3" s="25">
        <v>15.8</v>
      </c>
      <c r="C3">
        <v>13.7</v>
      </c>
      <c r="D3">
        <v>155</v>
      </c>
      <c r="E3" s="25">
        <f t="shared" ref="E3:E13" si="0">220-B3</f>
        <v>204.2</v>
      </c>
      <c r="F3" s="11">
        <f t="shared" ref="F3:F13" si="1">(D3/E3)*100</f>
        <v>75.90597453476984</v>
      </c>
      <c r="G3">
        <v>1.4</v>
      </c>
      <c r="H3">
        <v>40</v>
      </c>
      <c r="I3">
        <v>25.8</v>
      </c>
      <c r="J3">
        <v>0.63</v>
      </c>
      <c r="K3">
        <v>78</v>
      </c>
      <c r="L3">
        <v>93</v>
      </c>
      <c r="M3">
        <v>66</v>
      </c>
      <c r="N3">
        <v>106</v>
      </c>
      <c r="O3">
        <v>68</v>
      </c>
      <c r="P3">
        <v>8.6199999999999992</v>
      </c>
      <c r="Q3">
        <v>22.52</v>
      </c>
      <c r="R3">
        <v>0.44</v>
      </c>
      <c r="S3">
        <v>19.538188277087034</v>
      </c>
    </row>
    <row r="4" spans="1:21" x14ac:dyDescent="0.25">
      <c r="A4" t="s">
        <v>82</v>
      </c>
      <c r="B4" s="25">
        <v>21.358333333333334</v>
      </c>
      <c r="C4">
        <v>11.6</v>
      </c>
      <c r="D4">
        <v>144</v>
      </c>
      <c r="E4" s="25">
        <f t="shared" si="0"/>
        <v>198.64166666666665</v>
      </c>
      <c r="F4" s="11">
        <f t="shared" si="1"/>
        <v>72.492343835214172</v>
      </c>
      <c r="G4">
        <v>1.94</v>
      </c>
      <c r="H4">
        <v>50</v>
      </c>
      <c r="I4">
        <v>75</v>
      </c>
      <c r="J4">
        <v>1.1200000000000001</v>
      </c>
      <c r="R4">
        <v>0.62</v>
      </c>
    </row>
    <row r="5" spans="1:21" x14ac:dyDescent="0.25">
      <c r="A5" t="s">
        <v>83</v>
      </c>
      <c r="B5" s="25">
        <v>19.819444444444443</v>
      </c>
      <c r="C5">
        <v>12.4</v>
      </c>
      <c r="D5">
        <v>166</v>
      </c>
      <c r="E5" s="25">
        <f t="shared" si="0"/>
        <v>200.18055555555554</v>
      </c>
      <c r="F5" s="11">
        <f t="shared" si="1"/>
        <v>82.925137029070981</v>
      </c>
      <c r="G5">
        <v>1.32</v>
      </c>
      <c r="H5">
        <v>55</v>
      </c>
      <c r="I5">
        <v>40.299999999999997</v>
      </c>
      <c r="J5">
        <v>1.01</v>
      </c>
      <c r="K5">
        <v>106</v>
      </c>
      <c r="L5">
        <v>90</v>
      </c>
      <c r="M5">
        <v>62</v>
      </c>
      <c r="P5">
        <v>25.442</v>
      </c>
      <c r="Q5">
        <v>33.872</v>
      </c>
      <c r="R5">
        <v>0.76</v>
      </c>
      <c r="S5">
        <v>22.437411431270665</v>
      </c>
    </row>
    <row r="6" spans="1:21" x14ac:dyDescent="0.25">
      <c r="A6" t="s">
        <v>84</v>
      </c>
      <c r="B6" s="25">
        <v>26</v>
      </c>
      <c r="C6">
        <v>11.8</v>
      </c>
      <c r="E6" s="25">
        <f t="shared" si="0"/>
        <v>194</v>
      </c>
      <c r="F6" s="11"/>
    </row>
    <row r="7" spans="1:21" x14ac:dyDescent="0.25">
      <c r="A7" t="s">
        <v>85</v>
      </c>
      <c r="B7" s="25">
        <v>22</v>
      </c>
      <c r="C7">
        <v>18.3</v>
      </c>
      <c r="E7" s="25">
        <f t="shared" si="0"/>
        <v>198</v>
      </c>
      <c r="F7" s="11"/>
    </row>
    <row r="8" spans="1:21" x14ac:dyDescent="0.25">
      <c r="A8" t="s">
        <v>24</v>
      </c>
      <c r="B8" s="25">
        <v>26.6</v>
      </c>
      <c r="C8">
        <v>12.2</v>
      </c>
      <c r="D8">
        <v>136</v>
      </c>
      <c r="E8" s="25">
        <f t="shared" si="0"/>
        <v>193.4</v>
      </c>
      <c r="F8" s="11">
        <f t="shared" si="1"/>
        <v>70.320579110651494</v>
      </c>
      <c r="G8">
        <v>1.28</v>
      </c>
      <c r="H8">
        <v>55</v>
      </c>
      <c r="I8">
        <v>46.1</v>
      </c>
      <c r="J8">
        <v>1.38</v>
      </c>
      <c r="K8">
        <v>82</v>
      </c>
      <c r="L8">
        <v>109</v>
      </c>
      <c r="M8">
        <v>74</v>
      </c>
      <c r="N8">
        <v>156</v>
      </c>
      <c r="O8">
        <v>94</v>
      </c>
      <c r="P8">
        <v>34.979999999999997</v>
      </c>
      <c r="Q8">
        <v>53.14</v>
      </c>
      <c r="R8">
        <v>1.08</v>
      </c>
      <c r="S8">
        <v>20.323673315769664</v>
      </c>
    </row>
    <row r="9" spans="1:21" x14ac:dyDescent="0.25">
      <c r="A9" t="s">
        <v>86</v>
      </c>
      <c r="B9" s="25">
        <v>24.280555555555555</v>
      </c>
      <c r="C9">
        <v>7.9</v>
      </c>
      <c r="D9">
        <v>127</v>
      </c>
      <c r="E9" s="25">
        <f t="shared" si="0"/>
        <v>195.71944444444443</v>
      </c>
      <c r="F9" s="11">
        <f t="shared" si="1"/>
        <v>64.888800579060174</v>
      </c>
      <c r="G9">
        <v>1.67</v>
      </c>
      <c r="H9">
        <v>55</v>
      </c>
      <c r="I9">
        <v>34.299999999999997</v>
      </c>
      <c r="J9">
        <v>0.77</v>
      </c>
      <c r="K9">
        <v>64</v>
      </c>
      <c r="P9">
        <v>21.829000000000001</v>
      </c>
      <c r="Q9">
        <v>37.677</v>
      </c>
      <c r="R9">
        <v>0.49299999999999999</v>
      </c>
      <c r="S9">
        <v>13.084905910767842</v>
      </c>
    </row>
    <row r="10" spans="1:21" x14ac:dyDescent="0.25">
      <c r="A10" t="s">
        <v>87</v>
      </c>
      <c r="B10" s="25">
        <v>20</v>
      </c>
      <c r="C10">
        <v>14.7</v>
      </c>
      <c r="E10" s="25">
        <f t="shared" si="0"/>
        <v>200</v>
      </c>
      <c r="F10" s="11"/>
    </row>
    <row r="11" spans="1:21" x14ac:dyDescent="0.25">
      <c r="A11" t="s">
        <v>88</v>
      </c>
      <c r="B11" s="25">
        <v>22</v>
      </c>
      <c r="C11">
        <v>11.7</v>
      </c>
      <c r="E11" s="25">
        <f t="shared" si="0"/>
        <v>198</v>
      </c>
      <c r="F11" s="11"/>
    </row>
    <row r="12" spans="1:21" x14ac:dyDescent="0.25">
      <c r="A12" t="s">
        <v>89</v>
      </c>
      <c r="B12" s="25">
        <v>18</v>
      </c>
      <c r="C12">
        <v>14.1</v>
      </c>
      <c r="E12" s="25">
        <f t="shared" si="0"/>
        <v>202</v>
      </c>
      <c r="F12" s="11"/>
    </row>
    <row r="13" spans="1:21" x14ac:dyDescent="0.25">
      <c r="A13" t="s">
        <v>90</v>
      </c>
      <c r="B13" s="25">
        <v>19.416666666666668</v>
      </c>
      <c r="C13">
        <v>9.1</v>
      </c>
      <c r="D13">
        <v>171</v>
      </c>
      <c r="E13" s="25">
        <f t="shared" si="0"/>
        <v>200.58333333333334</v>
      </c>
      <c r="F13" s="11">
        <f t="shared" si="1"/>
        <v>85.251350228500201</v>
      </c>
      <c r="G13">
        <v>1.83</v>
      </c>
      <c r="H13">
        <v>70</v>
      </c>
      <c r="I13" t="s">
        <v>91</v>
      </c>
      <c r="J13" t="s">
        <v>91</v>
      </c>
      <c r="K13">
        <v>67</v>
      </c>
      <c r="L13">
        <v>108</v>
      </c>
      <c r="M13">
        <v>60</v>
      </c>
      <c r="N13">
        <v>120</v>
      </c>
      <c r="O13">
        <v>66</v>
      </c>
    </row>
    <row r="14" spans="1:21" x14ac:dyDescent="0.25">
      <c r="F14" s="11"/>
    </row>
    <row r="15" spans="1:21" x14ac:dyDescent="0.25">
      <c r="A15" s="26" t="s">
        <v>92</v>
      </c>
      <c r="B15" s="27">
        <f t="shared" ref="B15:S15" si="2">AVERAGE(B2:B13)</f>
        <v>20.672916666666666</v>
      </c>
      <c r="C15" s="27">
        <f t="shared" si="2"/>
        <v>12.575000000000001</v>
      </c>
      <c r="D15" s="27">
        <f t="shared" si="2"/>
        <v>146.85714285714286</v>
      </c>
      <c r="E15" s="27">
        <f t="shared" si="2"/>
        <v>199.32708333333335</v>
      </c>
      <c r="F15" s="27">
        <f t="shared" si="2"/>
        <v>73.43469608227916</v>
      </c>
      <c r="G15" s="27">
        <f t="shared" si="2"/>
        <v>1.5042857142857142</v>
      </c>
      <c r="H15" s="27">
        <f t="shared" si="2"/>
        <v>52.142857142857146</v>
      </c>
      <c r="I15" s="27">
        <f t="shared" si="2"/>
        <v>40.29999999999999</v>
      </c>
      <c r="J15" s="27">
        <f t="shared" si="2"/>
        <v>0.88833333333333331</v>
      </c>
      <c r="K15" s="27">
        <f t="shared" si="2"/>
        <v>79.166666666666671</v>
      </c>
      <c r="L15" s="27">
        <f t="shared" si="2"/>
        <v>98.4</v>
      </c>
      <c r="M15" s="27">
        <f t="shared" si="2"/>
        <v>65.599999999999994</v>
      </c>
      <c r="N15" s="27">
        <f t="shared" si="2"/>
        <v>124.25</v>
      </c>
      <c r="O15" s="27">
        <f t="shared" si="2"/>
        <v>75.25</v>
      </c>
      <c r="P15" s="27">
        <f t="shared" si="2"/>
        <v>19.836200000000002</v>
      </c>
      <c r="Q15" s="27">
        <f t="shared" si="2"/>
        <v>33.479799999999997</v>
      </c>
      <c r="R15" s="27">
        <f t="shared" si="2"/>
        <v>0.63049999999999995</v>
      </c>
      <c r="S15" s="27">
        <f t="shared" si="2"/>
        <v>18.846044733723801</v>
      </c>
      <c r="T15" s="26"/>
      <c r="U15" s="26"/>
    </row>
    <row r="16" spans="1:21" x14ac:dyDescent="0.25">
      <c r="A16" s="26" t="s">
        <v>93</v>
      </c>
      <c r="B16" s="27">
        <f t="shared" ref="B16:S16" si="3">STDEV(B2:B13)</f>
        <v>4.0016735284551821</v>
      </c>
      <c r="C16" s="27">
        <f t="shared" si="3"/>
        <v>2.6625773569641402</v>
      </c>
      <c r="D16" s="27">
        <f t="shared" si="3"/>
        <v>17.582458791160441</v>
      </c>
      <c r="E16" s="27">
        <f t="shared" si="3"/>
        <v>4.0016735284551794</v>
      </c>
      <c r="F16" s="27">
        <f t="shared" si="3"/>
        <v>8.6055239741028924</v>
      </c>
      <c r="G16" s="27">
        <f t="shared" si="3"/>
        <v>0.31362701535726428</v>
      </c>
      <c r="H16" s="27">
        <f t="shared" si="3"/>
        <v>10.350983390135301</v>
      </c>
      <c r="I16" s="27">
        <f t="shared" si="3"/>
        <v>19.411233860834315</v>
      </c>
      <c r="J16" s="27">
        <f t="shared" si="3"/>
        <v>0.34936609261155677</v>
      </c>
      <c r="K16" s="27">
        <f t="shared" si="3"/>
        <v>14.891832213219002</v>
      </c>
      <c r="L16" s="27">
        <f t="shared" si="3"/>
        <v>9.2897793299948734</v>
      </c>
      <c r="M16" s="27">
        <f t="shared" si="3"/>
        <v>5.3665631459994954</v>
      </c>
      <c r="N16" s="27">
        <f t="shared" si="3"/>
        <v>21.945007025137478</v>
      </c>
      <c r="O16" s="27">
        <f t="shared" si="3"/>
        <v>12.84198842339716</v>
      </c>
      <c r="P16" s="27">
        <f t="shared" si="3"/>
        <v>11.438830281108286</v>
      </c>
      <c r="Q16" s="27">
        <f t="shared" si="3"/>
        <v>13.238483417672908</v>
      </c>
      <c r="R16" s="27">
        <f t="shared" si="3"/>
        <v>0.25766936177978172</v>
      </c>
      <c r="S16" s="27">
        <f t="shared" si="3"/>
        <v>4.031173700248166</v>
      </c>
      <c r="T16" s="26"/>
      <c r="U16" s="26"/>
    </row>
    <row r="18" spans="1:21" x14ac:dyDescent="0.25">
      <c r="A18" t="s">
        <v>3</v>
      </c>
      <c r="B18" s="25">
        <v>17.136111111111113</v>
      </c>
      <c r="C18">
        <v>12.2</v>
      </c>
      <c r="D18">
        <v>181</v>
      </c>
      <c r="E18" s="25">
        <f t="shared" ref="E18:E29" si="4">220-B18</f>
        <v>202.86388888888888</v>
      </c>
      <c r="F18" s="11">
        <f t="shared" ref="F18:F29" si="5">(D18/E18)*100</f>
        <v>89.222385014582855</v>
      </c>
      <c r="G18">
        <v>1.76</v>
      </c>
      <c r="H18">
        <v>50</v>
      </c>
      <c r="I18">
        <v>56.5</v>
      </c>
      <c r="J18">
        <v>1.1000000000000001</v>
      </c>
      <c r="K18">
        <v>100</v>
      </c>
      <c r="N18">
        <v>142</v>
      </c>
      <c r="O18">
        <v>84</v>
      </c>
      <c r="P18">
        <v>7.2430000000000003</v>
      </c>
      <c r="Q18">
        <v>36.017000000000003</v>
      </c>
      <c r="R18">
        <v>0.62</v>
      </c>
      <c r="S18">
        <v>17.214093344809395</v>
      </c>
    </row>
    <row r="19" spans="1:21" x14ac:dyDescent="0.25">
      <c r="A19" t="s">
        <v>4</v>
      </c>
      <c r="B19" s="25">
        <v>20.7</v>
      </c>
      <c r="C19">
        <v>16.600000000000001</v>
      </c>
      <c r="D19">
        <v>173</v>
      </c>
      <c r="E19" s="25">
        <f t="shared" si="4"/>
        <v>199.3</v>
      </c>
      <c r="F19" s="11">
        <f t="shared" si="5"/>
        <v>86.803813346713483</v>
      </c>
      <c r="G19">
        <v>1.68</v>
      </c>
      <c r="H19">
        <v>60</v>
      </c>
      <c r="I19">
        <v>53.57</v>
      </c>
      <c r="J19">
        <v>1.32</v>
      </c>
      <c r="K19">
        <v>74</v>
      </c>
      <c r="L19">
        <v>105</v>
      </c>
      <c r="M19">
        <v>74</v>
      </c>
      <c r="N19">
        <v>110</v>
      </c>
      <c r="O19">
        <v>80</v>
      </c>
      <c r="P19">
        <v>7.7560000000000002</v>
      </c>
      <c r="Q19">
        <v>36.950000000000003</v>
      </c>
      <c r="R19">
        <v>0.79</v>
      </c>
      <c r="S19">
        <v>21.380243572395127</v>
      </c>
    </row>
    <row r="20" spans="1:21" x14ac:dyDescent="0.25">
      <c r="A20" t="s">
        <v>82</v>
      </c>
      <c r="B20" s="25">
        <v>23.883333333333333</v>
      </c>
      <c r="C20">
        <v>9.4</v>
      </c>
      <c r="D20">
        <v>146</v>
      </c>
      <c r="E20" s="25">
        <f t="shared" si="4"/>
        <v>196.11666666666667</v>
      </c>
      <c r="F20" s="11">
        <f t="shared" si="5"/>
        <v>74.445483130789498</v>
      </c>
      <c r="G20">
        <v>1.38</v>
      </c>
      <c r="H20">
        <v>40</v>
      </c>
      <c r="I20">
        <v>35.299999999999997</v>
      </c>
      <c r="J20">
        <v>0.76</v>
      </c>
      <c r="K20">
        <v>84</v>
      </c>
      <c r="L20">
        <v>90</v>
      </c>
      <c r="M20">
        <v>70</v>
      </c>
      <c r="P20">
        <v>19.384</v>
      </c>
      <c r="Q20">
        <v>36.526000000000003</v>
      </c>
      <c r="R20">
        <v>0.55000000000000004</v>
      </c>
      <c r="S20">
        <v>15.057767070032304</v>
      </c>
    </row>
    <row r="21" spans="1:21" x14ac:dyDescent="0.25">
      <c r="A21" t="s">
        <v>83</v>
      </c>
      <c r="B21" s="25">
        <v>22</v>
      </c>
      <c r="C21">
        <v>9.9</v>
      </c>
      <c r="D21">
        <v>162</v>
      </c>
      <c r="E21" s="25">
        <f t="shared" si="4"/>
        <v>198</v>
      </c>
      <c r="F21" s="11">
        <f t="shared" si="5"/>
        <v>81.818181818181827</v>
      </c>
      <c r="G21">
        <v>1.76</v>
      </c>
      <c r="H21">
        <v>60</v>
      </c>
      <c r="I21">
        <v>47</v>
      </c>
      <c r="J21">
        <v>1.1200000000000001</v>
      </c>
      <c r="K21">
        <v>78</v>
      </c>
      <c r="L21">
        <v>94</v>
      </c>
      <c r="M21">
        <v>50</v>
      </c>
      <c r="N21">
        <v>142</v>
      </c>
      <c r="O21">
        <v>64</v>
      </c>
      <c r="P21">
        <v>29.89</v>
      </c>
      <c r="Q21">
        <v>34.54</v>
      </c>
      <c r="R21">
        <v>0.64</v>
      </c>
      <c r="S21">
        <v>18.529241459177765</v>
      </c>
    </row>
    <row r="22" spans="1:21" x14ac:dyDescent="0.25">
      <c r="A22" t="s">
        <v>84</v>
      </c>
      <c r="B22" s="25">
        <v>33.544444444444444</v>
      </c>
      <c r="C22">
        <v>12.9</v>
      </c>
      <c r="D22">
        <v>160</v>
      </c>
      <c r="E22" s="25">
        <f t="shared" si="4"/>
        <v>186.45555555555555</v>
      </c>
      <c r="F22" s="11">
        <f t="shared" si="5"/>
        <v>85.811334247065147</v>
      </c>
      <c r="G22">
        <v>1.43</v>
      </c>
      <c r="H22">
        <v>60</v>
      </c>
      <c r="I22">
        <v>60.2</v>
      </c>
      <c r="J22">
        <v>1.56</v>
      </c>
      <c r="K22">
        <v>105</v>
      </c>
      <c r="L22">
        <v>98</v>
      </c>
      <c r="M22">
        <v>64</v>
      </c>
      <c r="N22">
        <v>124</v>
      </c>
      <c r="O22">
        <v>74</v>
      </c>
      <c r="P22">
        <v>29.741</v>
      </c>
      <c r="Q22">
        <v>49.96</v>
      </c>
      <c r="R22">
        <v>1.0900000000000001</v>
      </c>
      <c r="S22">
        <v>21.817453963170536</v>
      </c>
    </row>
    <row r="23" spans="1:21" x14ac:dyDescent="0.25">
      <c r="A23" t="s">
        <v>85</v>
      </c>
      <c r="B23" s="25">
        <v>29.1</v>
      </c>
      <c r="C23">
        <v>19.600000000000001</v>
      </c>
      <c r="D23">
        <v>168</v>
      </c>
      <c r="E23" s="25">
        <f t="shared" si="4"/>
        <v>190.9</v>
      </c>
      <c r="F23" s="11">
        <f t="shared" si="5"/>
        <v>88.004190675746457</v>
      </c>
      <c r="G23">
        <v>1.25</v>
      </c>
      <c r="H23">
        <v>75</v>
      </c>
      <c r="I23">
        <v>47.4</v>
      </c>
      <c r="J23">
        <v>1.53</v>
      </c>
      <c r="K23">
        <v>70</v>
      </c>
      <c r="L23">
        <v>106</v>
      </c>
      <c r="M23">
        <v>78</v>
      </c>
      <c r="N23">
        <v>130</v>
      </c>
      <c r="O23">
        <v>88</v>
      </c>
      <c r="P23">
        <v>13.52</v>
      </c>
      <c r="Q23">
        <v>49.25</v>
      </c>
      <c r="R23">
        <v>1.24</v>
      </c>
      <c r="S23">
        <v>25.17766497461929</v>
      </c>
    </row>
    <row r="24" spans="1:21" x14ac:dyDescent="0.25">
      <c r="A24" t="s">
        <v>24</v>
      </c>
      <c r="B24" s="25">
        <v>28.083333333333332</v>
      </c>
      <c r="C24">
        <v>10.6</v>
      </c>
      <c r="D24">
        <v>144</v>
      </c>
      <c r="E24" s="25">
        <f t="shared" si="4"/>
        <v>191.91666666666666</v>
      </c>
      <c r="F24" s="11">
        <f t="shared" si="5"/>
        <v>75.032566217976566</v>
      </c>
      <c r="G24">
        <v>1.31</v>
      </c>
      <c r="H24">
        <v>60</v>
      </c>
      <c r="I24">
        <v>39.4</v>
      </c>
      <c r="J24">
        <v>1.1000000000000001</v>
      </c>
      <c r="K24">
        <v>78</v>
      </c>
      <c r="N24">
        <v>130</v>
      </c>
      <c r="O24">
        <v>86</v>
      </c>
      <c r="P24">
        <v>21.271000000000001</v>
      </c>
      <c r="Q24">
        <v>51.503</v>
      </c>
      <c r="R24">
        <v>0.88</v>
      </c>
      <c r="S24">
        <v>17.086383317476653</v>
      </c>
    </row>
    <row r="25" spans="1:21" x14ac:dyDescent="0.25">
      <c r="A25" t="s">
        <v>86</v>
      </c>
      <c r="B25" s="25">
        <v>27.8</v>
      </c>
      <c r="C25">
        <v>7.7</v>
      </c>
      <c r="D25">
        <v>129</v>
      </c>
      <c r="E25" s="25">
        <f t="shared" si="4"/>
        <v>192.2</v>
      </c>
      <c r="F25" s="11">
        <f t="shared" si="5"/>
        <v>67.117585848074924</v>
      </c>
      <c r="G25">
        <v>1.5</v>
      </c>
      <c r="H25">
        <v>50</v>
      </c>
      <c r="I25">
        <v>30.8</v>
      </c>
      <c r="J25">
        <v>0.85</v>
      </c>
      <c r="K25">
        <v>70</v>
      </c>
      <c r="L25">
        <v>98</v>
      </c>
      <c r="M25">
        <v>67</v>
      </c>
      <c r="N25">
        <v>106</v>
      </c>
      <c r="O25">
        <v>68</v>
      </c>
      <c r="P25">
        <v>35.82</v>
      </c>
      <c r="Q25">
        <v>38.18</v>
      </c>
      <c r="R25">
        <v>0.57999999999999996</v>
      </c>
      <c r="S25">
        <v>15.191199580932425</v>
      </c>
    </row>
    <row r="26" spans="1:21" x14ac:dyDescent="0.25">
      <c r="A26" t="s">
        <v>87</v>
      </c>
      <c r="B26" s="25">
        <v>28.3</v>
      </c>
      <c r="C26">
        <v>14.6</v>
      </c>
      <c r="D26">
        <v>169</v>
      </c>
      <c r="E26" s="25">
        <f t="shared" si="4"/>
        <v>191.7</v>
      </c>
      <c r="F26" s="11">
        <f t="shared" si="5"/>
        <v>88.158581116327611</v>
      </c>
      <c r="G26">
        <v>1.59</v>
      </c>
      <c r="H26">
        <v>50</v>
      </c>
      <c r="I26">
        <v>49.2</v>
      </c>
      <c r="J26">
        <v>1.03</v>
      </c>
      <c r="K26">
        <v>82</v>
      </c>
      <c r="L26">
        <v>100</v>
      </c>
      <c r="M26">
        <v>78</v>
      </c>
      <c r="N26">
        <v>122</v>
      </c>
      <c r="O26">
        <v>88</v>
      </c>
      <c r="P26">
        <v>8.9</v>
      </c>
      <c r="Q26">
        <v>34.409999999999997</v>
      </c>
      <c r="R26">
        <v>0.65</v>
      </c>
      <c r="S26">
        <v>18.88985759953502</v>
      </c>
    </row>
    <row r="27" spans="1:21" x14ac:dyDescent="0.25">
      <c r="A27" t="s">
        <v>88</v>
      </c>
      <c r="B27" s="25">
        <v>29.9</v>
      </c>
      <c r="C27">
        <v>10</v>
      </c>
      <c r="D27">
        <v>158</v>
      </c>
      <c r="E27" s="25">
        <f t="shared" si="4"/>
        <v>190.1</v>
      </c>
      <c r="F27" s="11">
        <f t="shared" si="5"/>
        <v>83.114150447133099</v>
      </c>
      <c r="G27">
        <v>1.57</v>
      </c>
      <c r="H27">
        <v>45</v>
      </c>
      <c r="I27">
        <v>36</v>
      </c>
      <c r="J27">
        <v>1.1000000000000001</v>
      </c>
      <c r="K27">
        <v>91</v>
      </c>
      <c r="L27">
        <v>112</v>
      </c>
      <c r="M27">
        <v>76</v>
      </c>
      <c r="N27">
        <v>128</v>
      </c>
      <c r="O27">
        <v>84</v>
      </c>
      <c r="P27">
        <v>28.29</v>
      </c>
      <c r="Q27">
        <v>42.05</v>
      </c>
      <c r="R27">
        <v>0.73</v>
      </c>
      <c r="S27">
        <v>17.360285374554103</v>
      </c>
    </row>
    <row r="28" spans="1:21" x14ac:dyDescent="0.25">
      <c r="A28" t="s">
        <v>89</v>
      </c>
      <c r="B28" s="25">
        <v>26.9</v>
      </c>
      <c r="C28">
        <v>16.600000000000001</v>
      </c>
      <c r="D28">
        <v>173</v>
      </c>
      <c r="E28" s="25">
        <f t="shared" si="4"/>
        <v>193.1</v>
      </c>
      <c r="F28" s="11">
        <f t="shared" si="5"/>
        <v>89.590885551527705</v>
      </c>
      <c r="G28">
        <v>1.67</v>
      </c>
      <c r="H28">
        <v>80</v>
      </c>
      <c r="I28">
        <v>60.8</v>
      </c>
      <c r="J28">
        <v>1.32</v>
      </c>
      <c r="K28">
        <v>58</v>
      </c>
      <c r="L28">
        <v>100</v>
      </c>
      <c r="M28">
        <v>58</v>
      </c>
      <c r="N28">
        <v>148</v>
      </c>
      <c r="O28">
        <v>80</v>
      </c>
      <c r="P28">
        <v>7.63</v>
      </c>
      <c r="Q28">
        <v>39.1</v>
      </c>
      <c r="R28">
        <v>0.79</v>
      </c>
      <c r="S28">
        <v>20.204603580562658</v>
      </c>
    </row>
    <row r="29" spans="1:21" x14ac:dyDescent="0.25">
      <c r="A29" t="s">
        <v>90</v>
      </c>
      <c r="B29" s="25">
        <v>23.4</v>
      </c>
      <c r="C29">
        <v>10.1</v>
      </c>
      <c r="D29">
        <v>151</v>
      </c>
      <c r="E29" s="25">
        <f t="shared" si="4"/>
        <v>196.6</v>
      </c>
      <c r="F29" s="11">
        <f t="shared" si="5"/>
        <v>76.805696846388599</v>
      </c>
      <c r="G29">
        <v>1.42</v>
      </c>
      <c r="H29">
        <v>60</v>
      </c>
      <c r="I29">
        <v>26.4</v>
      </c>
      <c r="J29">
        <v>0.78</v>
      </c>
      <c r="K29">
        <v>72</v>
      </c>
      <c r="L29">
        <v>96</v>
      </c>
      <c r="M29">
        <v>58</v>
      </c>
      <c r="N29">
        <v>118</v>
      </c>
      <c r="O29">
        <v>64</v>
      </c>
      <c r="P29">
        <v>20.05</v>
      </c>
      <c r="Q29">
        <v>38.049999999999997</v>
      </c>
      <c r="R29">
        <v>0.59</v>
      </c>
      <c r="S29">
        <v>15.505913272010513</v>
      </c>
    </row>
    <row r="31" spans="1:21" x14ac:dyDescent="0.25">
      <c r="A31" s="26" t="s">
        <v>92</v>
      </c>
      <c r="B31" s="27">
        <f t="shared" ref="B31:S31" si="6">AVERAGE(B18:B29)</f>
        <v>25.89560185185185</v>
      </c>
      <c r="C31" s="27">
        <f t="shared" si="6"/>
        <v>12.516666666666666</v>
      </c>
      <c r="D31" s="27">
        <f t="shared" si="6"/>
        <v>159.5</v>
      </c>
      <c r="E31" s="27">
        <f t="shared" si="6"/>
        <v>194.10439814814814</v>
      </c>
      <c r="F31" s="27">
        <f t="shared" si="6"/>
        <v>82.160404521708969</v>
      </c>
      <c r="G31" s="27">
        <f t="shared" si="6"/>
        <v>1.5266666666666666</v>
      </c>
      <c r="H31" s="27">
        <f t="shared" si="6"/>
        <v>57.5</v>
      </c>
      <c r="I31" s="27">
        <f t="shared" si="6"/>
        <v>45.214166666666664</v>
      </c>
      <c r="J31" s="27">
        <f t="shared" si="6"/>
        <v>1.1308333333333331</v>
      </c>
      <c r="K31" s="27">
        <f t="shared" si="6"/>
        <v>80.166666666666671</v>
      </c>
      <c r="L31" s="27">
        <f t="shared" si="6"/>
        <v>99.9</v>
      </c>
      <c r="M31" s="27">
        <f t="shared" si="6"/>
        <v>67.3</v>
      </c>
      <c r="N31" s="27">
        <f t="shared" si="6"/>
        <v>127.27272727272727</v>
      </c>
      <c r="O31" s="27">
        <f t="shared" si="6"/>
        <v>78.181818181818187</v>
      </c>
      <c r="P31" s="27">
        <f t="shared" si="6"/>
        <v>19.124583333333334</v>
      </c>
      <c r="Q31" s="27">
        <f t="shared" si="6"/>
        <v>40.544666666666672</v>
      </c>
      <c r="R31" s="27">
        <f t="shared" si="6"/>
        <v>0.76250000000000018</v>
      </c>
      <c r="S31" s="27">
        <f t="shared" si="6"/>
        <v>18.617892259106316</v>
      </c>
      <c r="T31" s="26"/>
      <c r="U31" s="26"/>
    </row>
    <row r="32" spans="1:21" x14ac:dyDescent="0.25">
      <c r="A32" s="26" t="s">
        <v>93</v>
      </c>
      <c r="B32" s="27">
        <f>STDEV(B18:B29)</f>
        <v>4.5645564962833962</v>
      </c>
      <c r="C32" s="27">
        <f>STDEV(C18:C29)</f>
        <v>3.6145748733636074</v>
      </c>
      <c r="D32" s="27">
        <f>STDEV(D18:D29)</f>
        <v>14.841587761177282</v>
      </c>
      <c r="E32" s="27">
        <f t="shared" ref="E32:S32" si="7">STDEV(E18:E29)</f>
        <v>4.5645564962833829</v>
      </c>
      <c r="F32" s="27">
        <f t="shared" si="7"/>
        <v>7.2388738188870985</v>
      </c>
      <c r="G32" s="27">
        <f t="shared" si="7"/>
        <v>0.17195841639680431</v>
      </c>
      <c r="H32" s="27">
        <f t="shared" si="7"/>
        <v>11.57976291168818</v>
      </c>
      <c r="I32" s="27">
        <f t="shared" si="7"/>
        <v>11.549397826359412</v>
      </c>
      <c r="J32" s="27">
        <f t="shared" si="7"/>
        <v>0.26417825708250875</v>
      </c>
      <c r="K32" s="27">
        <f t="shared" si="7"/>
        <v>13.340528361714068</v>
      </c>
      <c r="L32" s="27">
        <f t="shared" si="7"/>
        <v>6.3674519585501734</v>
      </c>
      <c r="M32" s="27">
        <f t="shared" si="7"/>
        <v>9.6614928683120329</v>
      </c>
      <c r="N32" s="27">
        <f t="shared" si="7"/>
        <v>13.244552911222856</v>
      </c>
      <c r="O32" s="27">
        <f t="shared" si="7"/>
        <v>9.2284146181040629</v>
      </c>
      <c r="P32" s="27">
        <f t="shared" si="7"/>
        <v>10.159503884257463</v>
      </c>
      <c r="Q32" s="27">
        <f t="shared" si="7"/>
        <v>6.2081012517125709</v>
      </c>
      <c r="R32" s="27">
        <f t="shared" si="7"/>
        <v>0.21486253533575575</v>
      </c>
      <c r="S32" s="27">
        <f t="shared" si="7"/>
        <v>3.0673759629437076</v>
      </c>
      <c r="T32" s="26"/>
      <c r="U32" s="26"/>
    </row>
    <row r="33" spans="1:21" x14ac:dyDescent="0.25">
      <c r="A33" s="26" t="s">
        <v>94</v>
      </c>
      <c r="B33" s="28">
        <f t="shared" ref="B33:S33" si="8">TTEST(B2:B13,B18:B29,2,1)</f>
        <v>2.4792966159502164E-5</v>
      </c>
      <c r="C33" s="28">
        <f t="shared" si="8"/>
        <v>0.91372618449088117</v>
      </c>
      <c r="D33" s="28">
        <f t="shared" si="8"/>
        <v>0.3673789340572568</v>
      </c>
      <c r="E33" s="28">
        <f t="shared" si="8"/>
        <v>2.4792966159501222E-5</v>
      </c>
      <c r="F33" s="28">
        <f t="shared" si="8"/>
        <v>0.25569694816032512</v>
      </c>
      <c r="G33" s="28">
        <f t="shared" si="8"/>
        <v>0.82233477945412004</v>
      </c>
      <c r="H33" s="28">
        <f t="shared" si="8"/>
        <v>0.62857681241763363</v>
      </c>
      <c r="I33" s="28">
        <f t="shared" si="8"/>
        <v>0.76747443204418442</v>
      </c>
      <c r="J33" s="28">
        <f t="shared" si="8"/>
        <v>0.44436402544107745</v>
      </c>
      <c r="K33" s="28">
        <f t="shared" si="8"/>
        <v>0.94367177434425198</v>
      </c>
      <c r="L33" s="28">
        <f t="shared" si="8"/>
        <v>0.86754676429349575</v>
      </c>
      <c r="M33" s="28">
        <f t="shared" si="8"/>
        <v>0.76208452428455653</v>
      </c>
      <c r="N33" s="28">
        <f t="shared" si="8"/>
        <v>0.9494199079512825</v>
      </c>
      <c r="O33" s="28">
        <f t="shared" si="8"/>
        <v>0.55625651576741464</v>
      </c>
      <c r="P33" s="28">
        <f t="shared" si="8"/>
        <v>0.90686096386635329</v>
      </c>
      <c r="Q33" s="28">
        <f t="shared" si="8"/>
        <v>0.18937305095028042</v>
      </c>
      <c r="R33" s="28">
        <f t="shared" si="8"/>
        <v>0.62017653800298933</v>
      </c>
      <c r="S33" s="28">
        <f t="shared" si="8"/>
        <v>0.65328973967453541</v>
      </c>
      <c r="T33" s="26"/>
      <c r="U33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X-Sect</vt:lpstr>
      <vt:lpstr>Repeater</vt:lpstr>
    </vt:vector>
  </TitlesOfParts>
  <Company>Washington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Cade, Todd</dc:creator>
  <cp:lastModifiedBy>Cade, Todd</cp:lastModifiedBy>
  <dcterms:created xsi:type="dcterms:W3CDTF">2017-09-20T19:52:12Z</dcterms:created>
  <dcterms:modified xsi:type="dcterms:W3CDTF">2018-04-18T19:56:18Z</dcterms:modified>
</cp:coreProperties>
</file>