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.wustl.edu\shiels\CATARACT (CAT)\2. EPH-receptor project - A2\1. EPHA2 variant paper - PLoS One\0. EPHA2 variants paper - R3\Supporting information - R3\"/>
    </mc:Choice>
  </mc:AlternateContent>
  <bookViews>
    <workbookView xWindow="0" yWindow="0" windowWidth="28800" windowHeight="12300"/>
  </bookViews>
  <sheets>
    <sheet name="S3a. TP53" sheetId="1" r:id="rId1"/>
    <sheet name="S3b. TP53" sheetId="2" r:id="rId2"/>
  </sheets>
  <calcPr calcId="162913"/>
  <customWorkbookViews>
    <customWorkbookView name="shielsa - Personal View" guid="{67DF60D5-42D5-42DC-99C9-D0B5459B46A2}" mergeInterval="0" personalView="1" windowWidth="1919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10" i="1"/>
  <c r="J9" i="1"/>
  <c r="J8" i="1"/>
  <c r="J6" i="1"/>
  <c r="J5" i="1"/>
  <c r="J3" i="1"/>
  <c r="AQ4" i="1" l="1"/>
  <c r="AR4" i="1"/>
  <c r="AS4" i="1"/>
  <c r="AQ5" i="1"/>
  <c r="AR5" i="1"/>
  <c r="AS5" i="1"/>
  <c r="AQ6" i="1"/>
  <c r="AR6" i="1"/>
  <c r="AS6" i="1"/>
  <c r="AQ7" i="1"/>
  <c r="AR7" i="1"/>
  <c r="AT7" i="1" s="1"/>
  <c r="AS7" i="1"/>
  <c r="AQ8" i="1"/>
  <c r="AR8" i="1"/>
  <c r="AS8" i="1"/>
  <c r="AT8" i="1" s="1"/>
  <c r="AQ9" i="1"/>
  <c r="AR9" i="1"/>
  <c r="AS9" i="1"/>
  <c r="AQ10" i="1"/>
  <c r="AR10" i="1"/>
  <c r="AT10" i="1" s="1"/>
  <c r="AS10" i="1"/>
  <c r="AQ11" i="1"/>
  <c r="AR11" i="1"/>
  <c r="AT11" i="1" s="1"/>
  <c r="AS11" i="1"/>
  <c r="AS3" i="1"/>
  <c r="AR3" i="1"/>
  <c r="AQ3" i="1"/>
  <c r="AP4" i="1"/>
  <c r="AP5" i="1"/>
  <c r="AP6" i="1"/>
  <c r="AP7" i="1"/>
  <c r="AP8" i="1"/>
  <c r="AP9" i="1"/>
  <c r="AP10" i="1"/>
  <c r="AP11" i="1"/>
  <c r="AP3" i="1"/>
  <c r="AL4" i="1"/>
  <c r="AL5" i="1"/>
  <c r="AL6" i="1"/>
  <c r="AL7" i="1"/>
  <c r="AL8" i="1"/>
  <c r="AL9" i="1"/>
  <c r="AL10" i="1"/>
  <c r="AL11" i="1"/>
  <c r="AL3" i="1"/>
  <c r="AH4" i="1"/>
  <c r="AH5" i="1"/>
  <c r="AH6" i="1"/>
  <c r="AH7" i="1"/>
  <c r="AH8" i="1"/>
  <c r="AH9" i="1"/>
  <c r="AH10" i="1"/>
  <c r="AH11" i="1"/>
  <c r="AH3" i="1"/>
  <c r="AD4" i="1"/>
  <c r="AD5" i="1"/>
  <c r="AD6" i="1"/>
  <c r="AD7" i="1"/>
  <c r="AD8" i="1"/>
  <c r="AD9" i="1"/>
  <c r="AD10" i="1"/>
  <c r="AD11" i="1"/>
  <c r="AD3" i="1"/>
  <c r="Z11" i="1"/>
  <c r="Z6" i="1"/>
  <c r="Z7" i="1"/>
  <c r="Z8" i="1"/>
  <c r="Z9" i="1"/>
  <c r="Z10" i="1"/>
  <c r="Z5" i="1"/>
  <c r="Z4" i="1"/>
  <c r="Z3" i="1"/>
  <c r="V11" i="1"/>
  <c r="V10" i="1"/>
  <c r="V9" i="1"/>
  <c r="V8" i="1"/>
  <c r="V7" i="1"/>
  <c r="V6" i="1"/>
  <c r="V5" i="1"/>
  <c r="V4" i="1"/>
  <c r="V3" i="1"/>
  <c r="R11" i="1"/>
  <c r="R10" i="1"/>
  <c r="R9" i="1"/>
  <c r="R8" i="1"/>
  <c r="R7" i="1"/>
  <c r="R6" i="1"/>
  <c r="R5" i="1"/>
  <c r="R4" i="1"/>
  <c r="R3" i="1"/>
  <c r="N11" i="1"/>
  <c r="N10" i="1"/>
  <c r="N9" i="1"/>
  <c r="N8" i="1"/>
  <c r="N7" i="1"/>
  <c r="N6" i="1"/>
  <c r="N5" i="1"/>
  <c r="N4" i="1"/>
  <c r="N3" i="1"/>
  <c r="AT3" i="1" l="1"/>
  <c r="AT9" i="1"/>
  <c r="AT5" i="1"/>
  <c r="AT4" i="1"/>
  <c r="AT6" i="1"/>
</calcChain>
</file>

<file path=xl/sharedStrings.xml><?xml version="1.0" encoding="utf-8"?>
<sst xmlns="http://schemas.openxmlformats.org/spreadsheetml/2006/main" count="171" uniqueCount="109">
  <si>
    <t>Exon</t>
  </si>
  <si>
    <t>dbSNP ID</t>
  </si>
  <si>
    <t>COSMIC ID</t>
  </si>
  <si>
    <t>PolyPhen-2 (pred)</t>
  </si>
  <si>
    <t>SIFT (pred)</t>
  </si>
  <si>
    <t>MAF-EVS Caucasian</t>
  </si>
  <si>
    <t>MAF - 1000G (CEU)</t>
  </si>
  <si>
    <t>rs1800370</t>
  </si>
  <si>
    <t>c.108G&gt;A</t>
  </si>
  <si>
    <t>p.P36P</t>
  </si>
  <si>
    <t>rs1042522</t>
  </si>
  <si>
    <t>COSM250061</t>
  </si>
  <si>
    <t>c.215C&gt;G</t>
  </si>
  <si>
    <t>p.P72R</t>
  </si>
  <si>
    <t>0.083 (B)</t>
  </si>
  <si>
    <t>0.03 (D)</t>
  </si>
  <si>
    <t>0.2548*</t>
  </si>
  <si>
    <t>0.2424*</t>
  </si>
  <si>
    <t>rs751978853</t>
  </si>
  <si>
    <t>c.354A&gt;T</t>
  </si>
  <si>
    <t>p.T118T</t>
  </si>
  <si>
    <t>rs375275361</t>
  </si>
  <si>
    <t>COSM45823</t>
  </si>
  <si>
    <t>c.558T&gt;C</t>
  </si>
  <si>
    <t>p.D186D</t>
  </si>
  <si>
    <t>rs1800372</t>
  </si>
  <si>
    <t>COSM249885</t>
  </si>
  <si>
    <t>c.639A&gt;G</t>
  </si>
  <si>
    <t>p.R213R</t>
  </si>
  <si>
    <t>rs770598448</t>
  </si>
  <si>
    <t>c.789T&gt;C</t>
  </si>
  <si>
    <t>p.N263N</t>
  </si>
  <si>
    <t>rs730882008</t>
  </si>
  <si>
    <t>COSM44470</t>
  </si>
  <si>
    <t>c.845G&gt;T</t>
  </si>
  <si>
    <t>p.R282L</t>
  </si>
  <si>
    <t>0.998 (D)</t>
  </si>
  <si>
    <t>0.00 (D)</t>
  </si>
  <si>
    <t>rs200073907</t>
  </si>
  <si>
    <t>COSM45332</t>
  </si>
  <si>
    <t>c.885T&gt;C</t>
  </si>
  <si>
    <t>p.P295P</t>
  </si>
  <si>
    <t>rs765530090</t>
  </si>
  <si>
    <t>c.1113C&gt;A</t>
  </si>
  <si>
    <t>p.S371S</t>
  </si>
  <si>
    <t>Nuclear Cataract (n=67)</t>
  </si>
  <si>
    <t>Cortical Cataract (n=43)</t>
  </si>
  <si>
    <t>Nuclear + Cortical Cataract (n=21)</t>
  </si>
  <si>
    <t>Cataract Totals (n=161)</t>
  </si>
  <si>
    <t>Ref</t>
  </si>
  <si>
    <t>Het</t>
  </si>
  <si>
    <t>Hom</t>
  </si>
  <si>
    <t>MAF (Nuclear)</t>
  </si>
  <si>
    <t>MAF (Cortical)</t>
  </si>
  <si>
    <t>MAF (PSC)</t>
  </si>
  <si>
    <t>MAF (Nuc+Cort)</t>
  </si>
  <si>
    <t>MAF (Nuc+PSC)</t>
  </si>
  <si>
    <t>MAF (Cort+PSC)</t>
  </si>
  <si>
    <t>MAF (Nuc+Cort+PSC)</t>
  </si>
  <si>
    <t>MAF (All Cataract)</t>
  </si>
  <si>
    <t>PSC (n=2)</t>
  </si>
  <si>
    <t>n= 64</t>
  </si>
  <si>
    <t>n=67</t>
  </si>
  <si>
    <t xml:space="preserve">      Fisher's Exact Test </t>
  </si>
  <si>
    <t>http://www.langsrud.com/fisher.htm</t>
  </si>
  <si>
    <t>CC</t>
  </si>
  <si>
    <t>CG</t>
  </si>
  <si>
    <t>GG</t>
  </si>
  <si>
    <t>------------------------------------------</t>
  </si>
  <si>
    <t>TABLE = [ 128 , 34 , 134 , 31 ]</t>
  </si>
  <si>
    <t>Left   : p-value = 0.3595207856265211</t>
  </si>
  <si>
    <t>C</t>
  </si>
  <si>
    <t>G</t>
  </si>
  <si>
    <t>Right  : p-value = 0.7378586787171397</t>
  </si>
  <si>
    <t>2-Tail : p-value = 0.6782896597571887</t>
  </si>
  <si>
    <t xml:space="preserve">       Fisher's Exact Test </t>
  </si>
  <si>
    <t>n=43</t>
  </si>
  <si>
    <t>TABLE = [ 128 , 34 , 86 , 27 ]</t>
  </si>
  <si>
    <t>Left   : p-value = 0.7643256547071782</t>
  </si>
  <si>
    <t>Right  : p-value = 0.33471835416758744</t>
  </si>
  <si>
    <t>2-Tail : p-value = 0.65834086800433</t>
  </si>
  <si>
    <t>n=161</t>
  </si>
  <si>
    <t>TABLE = [ 128 , 34 , 322 , 86 ]</t>
  </si>
  <si>
    <t>Left   : p-value = 0.5510918027955416</t>
  </si>
  <si>
    <t>Right  : p-value = 0.5395567451819583</t>
  </si>
  <si>
    <t>2-Tail : p-value = 1</t>
  </si>
  <si>
    <t>TP53 SNV - rs1042522</t>
  </si>
  <si>
    <t>synonymous</t>
  </si>
  <si>
    <t>Cortical + PSC (n=10)</t>
  </si>
  <si>
    <t>Cataract Case-Control Panel</t>
  </si>
  <si>
    <t>Nuclear + PSC (n=14)</t>
  </si>
  <si>
    <t>Nuclear + Cortical + PSC (n=4)</t>
  </si>
  <si>
    <t>DNA change</t>
  </si>
  <si>
    <t>Amino-acid change</t>
  </si>
  <si>
    <t>Nuclear cataract</t>
  </si>
  <si>
    <t>Cortical cataract</t>
  </si>
  <si>
    <t>total alleles</t>
  </si>
  <si>
    <t>n</t>
  </si>
  <si>
    <t>C + G</t>
  </si>
  <si>
    <t>Total cataract</t>
  </si>
  <si>
    <t>* MAF refers to reference allele C</t>
  </si>
  <si>
    <t>MAF - Cataract Case-Control Panel</t>
  </si>
  <si>
    <t>0.2666*</t>
  </si>
  <si>
    <t>Control lens (n=64)</t>
  </si>
  <si>
    <t>MAF (Control)</t>
  </si>
  <si>
    <t>Control lenses</t>
  </si>
  <si>
    <t>Allelic - Control vs Nuclear</t>
  </si>
  <si>
    <t>Allelic - Control vs Cortical</t>
  </si>
  <si>
    <t>Allelic - Control vs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</si>
</sst>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 wrapText="1"/>
    </xf>
    <xf numFmtId="2" fontId="0" fillId="0" borderId="1" xfId="0" applyNumberFormat="1" applyBorder="1" applyAlignment="1">
      <alignment horizontal="left"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165" fontId="0" fillId="0" borderId="0" xfId="0" applyNumberFormat="1"/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left"/>
    </xf>
    <xf numFmtId="165" fontId="0" fillId="0" borderId="1" xfId="0" applyNumberFormat="1" applyBorder="1" applyAlignment="1">
      <alignment horizontal="left" vertical="top"/>
    </xf>
    <xf numFmtId="165" fontId="2" fillId="0" borderId="1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left" vertical="top" wrapText="1"/>
    </xf>
    <xf numFmtId="0" fontId="4" fillId="0" borderId="0" xfId="0" applyFont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165" fontId="3" fillId="0" borderId="1" xfId="0" applyNumberFormat="1" applyFont="1" applyBorder="1" applyAlignment="1">
      <alignment horizontal="left"/>
    </xf>
    <xf numFmtId="0" fontId="3" fillId="0" borderId="0" xfId="0" applyFont="1"/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1" xfId="0" applyBorder="1" applyAlignment="1">
      <alignment horizontal="left" wrapText="1"/>
    </xf>
    <xf numFmtId="164" fontId="0" fillId="0" borderId="1" xfId="0" applyNumberFormat="1" applyBorder="1" applyAlignment="1">
      <alignment horizontal="left" wrapText="1"/>
    </xf>
    <xf numFmtId="2" fontId="0" fillId="0" borderId="1" xfId="0" applyNumberFormat="1" applyBorder="1" applyAlignment="1">
      <alignment horizontal="left" wrapText="1"/>
    </xf>
    <xf numFmtId="165" fontId="0" fillId="0" borderId="1" xfId="0" applyNumberFormat="1" applyBorder="1" applyAlignment="1">
      <alignment horizontal="left" wrapText="1"/>
    </xf>
    <xf numFmtId="165" fontId="3" fillId="0" borderId="1" xfId="0" applyNumberFormat="1" applyFont="1" applyBorder="1" applyAlignment="1">
      <alignment horizontal="left" wrapText="1"/>
    </xf>
    <xf numFmtId="0" fontId="0" fillId="0" borderId="0" xfId="0" applyAlignment="1"/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164" fontId="0" fillId="2" borderId="1" xfId="0" applyNumberFormat="1" applyFill="1" applyBorder="1" applyAlignment="1">
      <alignment horizontal="left" vertical="top" wrapText="1"/>
    </xf>
    <xf numFmtId="2" fontId="0" fillId="2" borderId="1" xfId="0" applyNumberFormat="1" applyFill="1" applyBorder="1" applyAlignment="1">
      <alignment horizontal="left" vertical="top" wrapText="1"/>
    </xf>
    <xf numFmtId="165" fontId="0" fillId="2" borderId="1" xfId="0" applyNumberForma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165" fontId="0" fillId="2" borderId="1" xfId="0" applyNumberFormat="1" applyFill="1" applyBorder="1" applyAlignment="1">
      <alignment horizontal="left"/>
    </xf>
    <xf numFmtId="0" fontId="0" fillId="2" borderId="0" xfId="0" applyFill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7" fillId="0" borderId="0" xfId="0" applyFont="1"/>
    <xf numFmtId="165" fontId="3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C3B876E-AD30-4FF7-B475-945C7AD21CD7}" diskRevisions="1" revisionId="6" version="4">
  <header guid="{11990C37-78EB-4021-8802-6BEB807C684F}" dateTime="2017-11-01T15:07:46" maxSheetId="3" userName="shielsa" r:id="rId1">
    <sheetIdMap count="2">
      <sheetId val="1"/>
      <sheetId val="2"/>
    </sheetIdMap>
  </header>
  <header guid="{F14D03BB-77CA-4847-B562-B327FDB005C9}" dateTime="2017-11-01T15:11:50" maxSheetId="3" userName="shielsa" r:id="rId2" minRId="1" maxRId="3">
    <sheetIdMap count="2">
      <sheetId val="1"/>
      <sheetId val="2"/>
    </sheetIdMap>
  </header>
  <header guid="{7CBE758F-558C-4425-ADA6-D00C3D1073F5}" dateTime="2017-11-01T15:36:43" maxSheetId="3" userName="shielsa" r:id="rId3">
    <sheetIdMap count="2">
      <sheetId val="1"/>
      <sheetId val="2"/>
    </sheetIdMap>
  </header>
  <header guid="{4C3B876E-AD30-4FF7-B475-945C7AD21CD7}" dateTime="2017-11-02T10:54:58" maxSheetId="3" userName="shielsa" r:id="rId4" minRId="4" maxRId="6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K1" t="inlineStr">
      <is>
        <t>Clear lens (n=64)</t>
      </is>
    </oc>
    <nc r="K1" t="inlineStr">
      <is>
        <t>Control lens (n=64)</t>
      </is>
    </nc>
  </rcc>
  <rcc rId="2" sId="1">
    <oc r="N2" t="inlineStr">
      <is>
        <t>MAF (Clear)</t>
      </is>
    </oc>
    <nc r="N2" t="inlineStr">
      <is>
        <t>MAF (Control)</t>
      </is>
    </nc>
  </rcc>
  <rcc rId="3" sId="2">
    <oc r="A4" t="inlineStr">
      <is>
        <t>Clear lenses</t>
      </is>
    </oc>
    <nc r="A4" t="inlineStr">
      <is>
        <t>Control lenses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11" start="0" length="2147483647">
    <dxf>
      <font>
        <color auto="1"/>
      </font>
    </dxf>
  </rfmt>
  <rfmt sheetId="2" sqref="F11" start="0" length="2147483647">
    <dxf>
      <font>
        <color auto="1"/>
      </font>
    </dxf>
  </rfmt>
  <rfmt sheetId="2" sqref="D20" start="0" length="2147483647">
    <dxf>
      <font>
        <color auto="1"/>
      </font>
    </dxf>
  </rfmt>
  <rfmt sheetId="2" sqref="F20" start="0" length="2147483647">
    <dxf>
      <font>
        <color auto="1"/>
      </font>
    </dxf>
  </rfmt>
  <rfmt sheetId="2" sqref="D30" start="0" length="2147483647">
    <dxf>
      <font>
        <color auto="1"/>
      </font>
    </dxf>
  </rfmt>
  <rfmt sheetId="2" sqref="F30" start="0" length="2147483647">
    <dxf>
      <font>
        <color auto="1"/>
      </font>
    </dxf>
  </rfmt>
  <rfmt sheetId="2" sqref="D40" start="0" length="2147483647">
    <dxf>
      <font>
        <color auto="1"/>
      </font>
    </dxf>
  </rfmt>
  <rfmt sheetId="2" sqref="F40" start="0" length="2147483647">
    <dxf>
      <font>
        <color auto="1"/>
      </font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" sId="2">
    <oc r="H13" t="inlineStr">
      <is>
        <t>Allelic - Clear vs Nuclear</t>
      </is>
    </oc>
    <nc r="H13" t="inlineStr">
      <is>
        <t>Allelic - Control vs Nuclear</t>
      </is>
    </nc>
  </rcc>
  <rcc rId="5" sId="2">
    <oc r="H23" t="inlineStr">
      <is>
        <t>Allelic - Clear vs Cortical</t>
      </is>
    </oc>
    <nc r="H23" t="inlineStr">
      <is>
        <t>Allelic - Control vs Cortical</t>
      </is>
    </nc>
  </rcc>
  <rcc rId="6" sId="2">
    <oc r="H33" t="inlineStr">
      <is>
        <t>Allelic - Clear vs Total</t>
      </is>
    </oc>
    <nc r="H33" t="inlineStr">
      <is>
        <t>Allelic - Control vs Total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F14D03BB-77CA-4847-B562-B327FDB005C9}" name="shielsa" id="-338556312" dateTime="2017-11-01T15:07:46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langsrud.com/fisher.htm" TargetMode="External"/><Relationship Id="rId2" Type="http://schemas.openxmlformats.org/officeDocument/2006/relationships/hyperlink" Target="http://www.langsrud.com/fisher.htm" TargetMode="External"/><Relationship Id="rId1" Type="http://schemas.openxmlformats.org/officeDocument/2006/relationships/printerSettings" Target="../printerSettings/printerSettings3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www.langsrud.com/fisher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3"/>
  <sheetViews>
    <sheetView tabSelected="1" view="pageLayout" zoomScaleNormal="100" workbookViewId="0">
      <selection activeCell="H17" sqref="H17"/>
    </sheetView>
  </sheetViews>
  <sheetFormatPr defaultRowHeight="15" x14ac:dyDescent="0.25"/>
  <cols>
    <col min="1" max="1" width="6.5703125" customWidth="1"/>
    <col min="2" max="2" width="13.140625" customWidth="1"/>
    <col min="3" max="3" width="12.7109375" customWidth="1"/>
    <col min="4" max="4" width="11.140625" customWidth="1"/>
    <col min="5" max="5" width="9.140625" customWidth="1"/>
    <col min="6" max="6" width="12.42578125" customWidth="1"/>
    <col min="7" max="7" width="9.140625" customWidth="1"/>
    <col min="8" max="8" width="10.85546875" customWidth="1"/>
    <col min="9" max="9" width="11.85546875" customWidth="1"/>
    <col min="10" max="10" width="12.7109375" customWidth="1"/>
    <col min="11" max="13" width="9.140625" customWidth="1"/>
    <col min="14" max="14" width="9.5703125" style="14" customWidth="1"/>
    <col min="15" max="17" width="9.140625" customWidth="1"/>
    <col min="18" max="18" width="9.85546875" style="14" customWidth="1"/>
    <col min="19" max="21" width="9.140625" customWidth="1"/>
    <col min="22" max="22" width="9.140625" style="14" customWidth="1"/>
    <col min="23" max="26" width="9.140625" customWidth="1"/>
    <col min="30" max="30" width="10.85546875" customWidth="1"/>
    <col min="34" max="34" width="10.28515625" customWidth="1"/>
    <col min="38" max="38" width="10.5703125" customWidth="1"/>
    <col min="42" max="42" width="15.140625" customWidth="1"/>
    <col min="46" max="46" width="10.42578125" customWidth="1"/>
  </cols>
  <sheetData>
    <row r="1" spans="1:46" s="12" customFormat="1" x14ac:dyDescent="0.25">
      <c r="A1" s="50" t="s">
        <v>89</v>
      </c>
      <c r="B1" s="51"/>
      <c r="C1" s="51"/>
      <c r="D1" s="51"/>
      <c r="E1" s="51"/>
      <c r="F1" s="51"/>
      <c r="G1" s="51"/>
      <c r="H1" s="51"/>
      <c r="I1" s="52"/>
      <c r="J1" s="28"/>
      <c r="K1" s="49" t="s">
        <v>103</v>
      </c>
      <c r="L1" s="49"/>
      <c r="M1" s="49"/>
      <c r="N1" s="49"/>
      <c r="O1" s="49" t="s">
        <v>45</v>
      </c>
      <c r="P1" s="49"/>
      <c r="Q1" s="49"/>
      <c r="R1" s="49"/>
      <c r="S1" s="49" t="s">
        <v>46</v>
      </c>
      <c r="T1" s="49"/>
      <c r="U1" s="49"/>
      <c r="V1" s="49"/>
      <c r="W1" s="49" t="s">
        <v>60</v>
      </c>
      <c r="X1" s="49"/>
      <c r="Y1" s="49"/>
      <c r="Z1" s="49"/>
      <c r="AA1" s="49" t="s">
        <v>47</v>
      </c>
      <c r="AB1" s="49"/>
      <c r="AC1" s="49"/>
      <c r="AD1" s="49"/>
      <c r="AE1" s="49" t="s">
        <v>90</v>
      </c>
      <c r="AF1" s="49"/>
      <c r="AG1" s="49"/>
      <c r="AH1" s="49"/>
      <c r="AI1" s="49" t="s">
        <v>88</v>
      </c>
      <c r="AJ1" s="49"/>
      <c r="AK1" s="49"/>
      <c r="AL1" s="49"/>
      <c r="AM1" s="49" t="s">
        <v>91</v>
      </c>
      <c r="AN1" s="49"/>
      <c r="AO1" s="49"/>
      <c r="AP1" s="49"/>
      <c r="AQ1" s="49" t="s">
        <v>48</v>
      </c>
      <c r="AR1" s="49"/>
      <c r="AS1" s="49"/>
      <c r="AT1" s="49"/>
    </row>
    <row r="2" spans="1:46" s="13" customFormat="1" ht="55.5" customHeight="1" x14ac:dyDescent="0.25">
      <c r="A2" s="1" t="s">
        <v>0</v>
      </c>
      <c r="B2" s="2" t="s">
        <v>1</v>
      </c>
      <c r="C2" s="2" t="s">
        <v>2</v>
      </c>
      <c r="D2" s="2" t="s">
        <v>92</v>
      </c>
      <c r="E2" s="2" t="s">
        <v>93</v>
      </c>
      <c r="F2" s="3" t="s">
        <v>3</v>
      </c>
      <c r="G2" s="4" t="s">
        <v>4</v>
      </c>
      <c r="H2" s="5" t="s">
        <v>5</v>
      </c>
      <c r="I2" s="18" t="s">
        <v>6</v>
      </c>
      <c r="J2" s="18" t="s">
        <v>101</v>
      </c>
      <c r="K2" s="7" t="s">
        <v>49</v>
      </c>
      <c r="L2" s="7" t="s">
        <v>50</v>
      </c>
      <c r="M2" s="7" t="s">
        <v>51</v>
      </c>
      <c r="N2" s="10" t="s">
        <v>104</v>
      </c>
      <c r="O2" s="7" t="s">
        <v>49</v>
      </c>
      <c r="P2" s="7" t="s">
        <v>50</v>
      </c>
      <c r="Q2" s="7" t="s">
        <v>51</v>
      </c>
      <c r="R2" s="10" t="s">
        <v>52</v>
      </c>
      <c r="S2" s="7" t="s">
        <v>49</v>
      </c>
      <c r="T2" s="7" t="s">
        <v>50</v>
      </c>
      <c r="U2" s="7" t="s">
        <v>51</v>
      </c>
      <c r="V2" s="10" t="s">
        <v>53</v>
      </c>
      <c r="W2" s="7" t="s">
        <v>49</v>
      </c>
      <c r="X2" s="7" t="s">
        <v>50</v>
      </c>
      <c r="Y2" s="7" t="s">
        <v>51</v>
      </c>
      <c r="Z2" s="8" t="s">
        <v>54</v>
      </c>
      <c r="AA2" s="7" t="s">
        <v>49</v>
      </c>
      <c r="AB2" s="7" t="s">
        <v>50</v>
      </c>
      <c r="AC2" s="7" t="s">
        <v>51</v>
      </c>
      <c r="AD2" s="8" t="s">
        <v>55</v>
      </c>
      <c r="AE2" s="7" t="s">
        <v>49</v>
      </c>
      <c r="AF2" s="7" t="s">
        <v>50</v>
      </c>
      <c r="AG2" s="7" t="s">
        <v>51</v>
      </c>
      <c r="AH2" s="8" t="s">
        <v>56</v>
      </c>
      <c r="AI2" s="7" t="s">
        <v>49</v>
      </c>
      <c r="AJ2" s="7" t="s">
        <v>50</v>
      </c>
      <c r="AK2" s="7" t="s">
        <v>51</v>
      </c>
      <c r="AL2" s="8" t="s">
        <v>57</v>
      </c>
      <c r="AM2" s="7" t="s">
        <v>49</v>
      </c>
      <c r="AN2" s="7" t="s">
        <v>50</v>
      </c>
      <c r="AO2" s="7" t="s">
        <v>51</v>
      </c>
      <c r="AP2" s="8" t="s">
        <v>58</v>
      </c>
      <c r="AQ2" s="7" t="s">
        <v>49</v>
      </c>
      <c r="AR2" s="7" t="s">
        <v>50</v>
      </c>
      <c r="AS2" s="7" t="s">
        <v>51</v>
      </c>
      <c r="AT2" s="8" t="s">
        <v>59</v>
      </c>
    </row>
    <row r="3" spans="1:46" s="35" customFormat="1" x14ac:dyDescent="0.25">
      <c r="A3" s="15">
        <v>4</v>
      </c>
      <c r="B3" s="30" t="s">
        <v>7</v>
      </c>
      <c r="C3" s="30"/>
      <c r="D3" s="30" t="s">
        <v>8</v>
      </c>
      <c r="E3" s="30" t="s">
        <v>9</v>
      </c>
      <c r="F3" s="31" t="s">
        <v>87</v>
      </c>
      <c r="G3" s="32"/>
      <c r="H3" s="33">
        <v>1.4800000000000001E-2</v>
      </c>
      <c r="I3" s="34">
        <v>5.1000000000000004E-3</v>
      </c>
      <c r="J3" s="19">
        <f>8/450</f>
        <v>1.7777777777777778E-2</v>
      </c>
      <c r="K3" s="15">
        <v>61</v>
      </c>
      <c r="L3" s="15">
        <v>3</v>
      </c>
      <c r="M3" s="15">
        <v>0</v>
      </c>
      <c r="N3" s="16">
        <f t="shared" ref="N3:N11" si="0">(L3+2*M3)/128</f>
        <v>2.34375E-2</v>
      </c>
      <c r="O3" s="15">
        <v>63</v>
      </c>
      <c r="P3" s="15">
        <v>4</v>
      </c>
      <c r="Q3" s="15">
        <v>0</v>
      </c>
      <c r="R3" s="16">
        <f t="shared" ref="R3:R11" si="1">(P3+2*Q3)/134</f>
        <v>2.9850746268656716E-2</v>
      </c>
      <c r="S3" s="15">
        <v>41</v>
      </c>
      <c r="T3" s="15">
        <v>2</v>
      </c>
      <c r="U3" s="15">
        <v>0</v>
      </c>
      <c r="V3" s="16">
        <f t="shared" ref="V3:V11" si="2">(T3+2*U3)/86</f>
        <v>2.3255813953488372E-2</v>
      </c>
      <c r="W3" s="15">
        <v>2</v>
      </c>
      <c r="X3" s="15">
        <v>0</v>
      </c>
      <c r="Y3" s="15">
        <v>0</v>
      </c>
      <c r="Z3" s="16">
        <f>(X3+2*Y3)/4</f>
        <v>0</v>
      </c>
      <c r="AA3" s="25">
        <v>20</v>
      </c>
      <c r="AB3" s="25">
        <v>1</v>
      </c>
      <c r="AC3" s="25">
        <v>0</v>
      </c>
      <c r="AD3" s="16">
        <f>(AB3+2*AC3)/42</f>
        <v>2.3809523809523808E-2</v>
      </c>
      <c r="AE3" s="15">
        <v>14</v>
      </c>
      <c r="AF3" s="15">
        <v>0</v>
      </c>
      <c r="AG3" s="15">
        <v>0</v>
      </c>
      <c r="AH3" s="16">
        <f>(AF3+2*AG3)/28</f>
        <v>0</v>
      </c>
      <c r="AI3" s="15">
        <v>10</v>
      </c>
      <c r="AJ3" s="15">
        <v>0</v>
      </c>
      <c r="AK3" s="15">
        <v>0</v>
      </c>
      <c r="AL3" s="16">
        <f>(AJ3+2*AK3)/20</f>
        <v>0</v>
      </c>
      <c r="AM3" s="15">
        <v>4</v>
      </c>
      <c r="AN3" s="15">
        <v>0</v>
      </c>
      <c r="AO3" s="15">
        <v>0</v>
      </c>
      <c r="AP3" s="16">
        <f>(AN3+2*AO3)/8</f>
        <v>0</v>
      </c>
      <c r="AQ3" s="15">
        <f>O3+S3+W3+AA3+AE3+AI3+AM3</f>
        <v>154</v>
      </c>
      <c r="AR3" s="15">
        <f>P3+T3+X3+AB3+AF3+AJ3+AN3</f>
        <v>7</v>
      </c>
      <c r="AS3" s="15">
        <f>Q3+U3+Y3+AC3+AG3+AK3+AO3</f>
        <v>0</v>
      </c>
      <c r="AT3" s="16">
        <f>(AR3+2*AS3)/322</f>
        <v>2.1739130434782608E-2</v>
      </c>
    </row>
    <row r="4" spans="1:46" s="27" customFormat="1" x14ac:dyDescent="0.25">
      <c r="A4" s="21">
        <v>4</v>
      </c>
      <c r="B4" s="22" t="s">
        <v>10</v>
      </c>
      <c r="C4" s="22" t="s">
        <v>11</v>
      </c>
      <c r="D4" s="22" t="s">
        <v>12</v>
      </c>
      <c r="E4" s="22" t="s">
        <v>13</v>
      </c>
      <c r="F4" s="23" t="s">
        <v>14</v>
      </c>
      <c r="G4" s="24" t="s">
        <v>15</v>
      </c>
      <c r="H4" s="19" t="s">
        <v>16</v>
      </c>
      <c r="I4" s="19" t="s">
        <v>17</v>
      </c>
      <c r="J4" s="19" t="s">
        <v>102</v>
      </c>
      <c r="K4" s="25">
        <v>4</v>
      </c>
      <c r="L4" s="25">
        <v>26</v>
      </c>
      <c r="M4" s="25">
        <v>34</v>
      </c>
      <c r="N4" s="26">
        <f t="shared" si="0"/>
        <v>0.734375</v>
      </c>
      <c r="O4" s="25">
        <v>3</v>
      </c>
      <c r="P4" s="25">
        <v>25</v>
      </c>
      <c r="Q4" s="25">
        <v>39</v>
      </c>
      <c r="R4" s="26">
        <f t="shared" si="1"/>
        <v>0.76865671641791045</v>
      </c>
      <c r="S4" s="25">
        <v>5</v>
      </c>
      <c r="T4" s="25">
        <v>17</v>
      </c>
      <c r="U4" s="25">
        <v>21</v>
      </c>
      <c r="V4" s="26">
        <f t="shared" si="2"/>
        <v>0.68604651162790697</v>
      </c>
      <c r="W4" s="25">
        <v>0</v>
      </c>
      <c r="X4" s="25">
        <v>2</v>
      </c>
      <c r="Y4" s="25">
        <v>0</v>
      </c>
      <c r="Z4" s="26">
        <f>(X4+2*Y4)/4</f>
        <v>0.5</v>
      </c>
      <c r="AA4" s="25">
        <v>2</v>
      </c>
      <c r="AB4" s="25">
        <v>10</v>
      </c>
      <c r="AC4" s="25">
        <v>9</v>
      </c>
      <c r="AD4" s="26">
        <f t="shared" ref="AD4:AD11" si="3">(AB4+2*AC4)/42</f>
        <v>0.66666666666666663</v>
      </c>
      <c r="AE4" s="25">
        <v>0</v>
      </c>
      <c r="AF4" s="25">
        <v>5</v>
      </c>
      <c r="AG4" s="25">
        <v>9</v>
      </c>
      <c r="AH4" s="26">
        <f t="shared" ref="AH4:AH11" si="4">(AF4+2*AG4)/28</f>
        <v>0.8214285714285714</v>
      </c>
      <c r="AI4" s="25">
        <v>0</v>
      </c>
      <c r="AJ4" s="25">
        <v>4</v>
      </c>
      <c r="AK4" s="25">
        <v>6</v>
      </c>
      <c r="AL4" s="26">
        <f t="shared" ref="AL4:AL11" si="5">(AJ4+2*AK4)/20</f>
        <v>0.8</v>
      </c>
      <c r="AM4" s="25">
        <v>1</v>
      </c>
      <c r="AN4" s="25">
        <v>1</v>
      </c>
      <c r="AO4" s="25">
        <v>2</v>
      </c>
      <c r="AP4" s="26">
        <f t="shared" ref="AP4:AP11" si="6">(AN4+2*AO4)/8</f>
        <v>0.625</v>
      </c>
      <c r="AQ4" s="25">
        <f t="shared" ref="AQ4:AQ11" si="7">O4+S4+W4+AA4+AE4+AI4+AM4</f>
        <v>11</v>
      </c>
      <c r="AR4" s="25">
        <f t="shared" ref="AR4:AR11" si="8">P4+T4+X4+AB4+AF4+AJ4+AN4</f>
        <v>64</v>
      </c>
      <c r="AS4" s="25">
        <f t="shared" ref="AS4:AS11" si="9">Q4+U4+Y4+AC4+AG4+AK4+AO4</f>
        <v>86</v>
      </c>
      <c r="AT4" s="26">
        <f t="shared" ref="AT4:AT11" si="10">(AR4+2*AS4)/322</f>
        <v>0.73291925465838514</v>
      </c>
    </row>
    <row r="5" spans="1:46" x14ac:dyDescent="0.25">
      <c r="A5" s="6">
        <v>4</v>
      </c>
      <c r="B5" s="7" t="s">
        <v>18</v>
      </c>
      <c r="C5" s="7"/>
      <c r="D5" s="7" t="s">
        <v>19</v>
      </c>
      <c r="E5" s="7" t="s">
        <v>20</v>
      </c>
      <c r="F5" s="8" t="s">
        <v>87</v>
      </c>
      <c r="G5" s="9"/>
      <c r="H5" s="10"/>
      <c r="I5" s="10"/>
      <c r="J5" s="19">
        <f>1/450</f>
        <v>2.2222222222222222E-3</v>
      </c>
      <c r="K5" s="15">
        <v>63</v>
      </c>
      <c r="L5" s="15">
        <v>1</v>
      </c>
      <c r="M5" s="15">
        <v>0</v>
      </c>
      <c r="N5" s="16">
        <f t="shared" si="0"/>
        <v>7.8125E-3</v>
      </c>
      <c r="O5" s="15">
        <v>67</v>
      </c>
      <c r="P5" s="15">
        <v>0</v>
      </c>
      <c r="Q5" s="15">
        <v>0</v>
      </c>
      <c r="R5" s="16">
        <f t="shared" si="1"/>
        <v>0</v>
      </c>
      <c r="S5" s="15">
        <v>43</v>
      </c>
      <c r="T5" s="15">
        <v>0</v>
      </c>
      <c r="U5" s="15">
        <v>0</v>
      </c>
      <c r="V5" s="16">
        <f t="shared" si="2"/>
        <v>0</v>
      </c>
      <c r="W5" s="15">
        <v>2</v>
      </c>
      <c r="X5" s="15">
        <v>0</v>
      </c>
      <c r="Y5" s="15">
        <v>0</v>
      </c>
      <c r="Z5" s="16">
        <f>(X5+2*Y5)/4</f>
        <v>0</v>
      </c>
      <c r="AA5" s="15">
        <v>21</v>
      </c>
      <c r="AB5" s="15">
        <v>0</v>
      </c>
      <c r="AC5" s="15">
        <v>0</v>
      </c>
      <c r="AD5" s="16">
        <f t="shared" si="3"/>
        <v>0</v>
      </c>
      <c r="AE5" s="15">
        <v>14</v>
      </c>
      <c r="AF5" s="15">
        <v>0</v>
      </c>
      <c r="AG5" s="15">
        <v>0</v>
      </c>
      <c r="AH5" s="16">
        <f t="shared" si="4"/>
        <v>0</v>
      </c>
      <c r="AI5" s="15">
        <v>10</v>
      </c>
      <c r="AJ5" s="15">
        <v>0</v>
      </c>
      <c r="AK5" s="15">
        <v>0</v>
      </c>
      <c r="AL5" s="16">
        <f t="shared" si="5"/>
        <v>0</v>
      </c>
      <c r="AM5" s="15">
        <v>4</v>
      </c>
      <c r="AN5" s="15">
        <v>0</v>
      </c>
      <c r="AO5" s="15">
        <v>0</v>
      </c>
      <c r="AP5" s="16">
        <f t="shared" si="6"/>
        <v>0</v>
      </c>
      <c r="AQ5" s="15">
        <f t="shared" si="7"/>
        <v>161</v>
      </c>
      <c r="AR5" s="15">
        <f t="shared" si="8"/>
        <v>0</v>
      </c>
      <c r="AS5" s="15">
        <f t="shared" si="9"/>
        <v>0</v>
      </c>
      <c r="AT5" s="16">
        <f t="shared" si="10"/>
        <v>0</v>
      </c>
    </row>
    <row r="6" spans="1:46" x14ac:dyDescent="0.25">
      <c r="A6" s="6">
        <v>5</v>
      </c>
      <c r="B6" s="6" t="s">
        <v>21</v>
      </c>
      <c r="C6" s="7" t="s">
        <v>22</v>
      </c>
      <c r="D6" s="11" t="s">
        <v>23</v>
      </c>
      <c r="E6" s="7" t="s">
        <v>24</v>
      </c>
      <c r="F6" s="8" t="s">
        <v>87</v>
      </c>
      <c r="G6" s="9"/>
      <c r="H6" s="10"/>
      <c r="I6" s="10"/>
      <c r="J6" s="19">
        <f>1/450</f>
        <v>2.2222222222222222E-3</v>
      </c>
      <c r="K6" s="15">
        <v>64</v>
      </c>
      <c r="L6" s="15">
        <v>0</v>
      </c>
      <c r="M6" s="15">
        <v>0</v>
      </c>
      <c r="N6" s="16">
        <f t="shared" si="0"/>
        <v>0</v>
      </c>
      <c r="O6" s="15">
        <v>67</v>
      </c>
      <c r="P6" s="15">
        <v>0</v>
      </c>
      <c r="Q6" s="15">
        <v>0</v>
      </c>
      <c r="R6" s="16">
        <f t="shared" si="1"/>
        <v>0</v>
      </c>
      <c r="S6" s="15">
        <v>42</v>
      </c>
      <c r="T6" s="15">
        <v>1</v>
      </c>
      <c r="U6" s="15">
        <v>0</v>
      </c>
      <c r="V6" s="16">
        <f t="shared" si="2"/>
        <v>1.1627906976744186E-2</v>
      </c>
      <c r="W6" s="15">
        <v>2</v>
      </c>
      <c r="X6" s="15">
        <v>0</v>
      </c>
      <c r="Y6" s="15">
        <v>0</v>
      </c>
      <c r="Z6" s="16">
        <f t="shared" ref="Z6:Z11" si="11">(X6+2*Y6)/4</f>
        <v>0</v>
      </c>
      <c r="AA6" s="15">
        <v>21</v>
      </c>
      <c r="AB6" s="15">
        <v>0</v>
      </c>
      <c r="AC6" s="15">
        <v>0</v>
      </c>
      <c r="AD6" s="16">
        <f t="shared" si="3"/>
        <v>0</v>
      </c>
      <c r="AE6" s="15">
        <v>14</v>
      </c>
      <c r="AF6" s="15">
        <v>0</v>
      </c>
      <c r="AG6" s="15">
        <v>0</v>
      </c>
      <c r="AH6" s="16">
        <f t="shared" si="4"/>
        <v>0</v>
      </c>
      <c r="AI6" s="15">
        <v>10</v>
      </c>
      <c r="AJ6" s="15">
        <v>0</v>
      </c>
      <c r="AK6" s="15">
        <v>0</v>
      </c>
      <c r="AL6" s="16">
        <f t="shared" si="5"/>
        <v>0</v>
      </c>
      <c r="AM6" s="15">
        <v>4</v>
      </c>
      <c r="AN6" s="15">
        <v>0</v>
      </c>
      <c r="AO6" s="15">
        <v>0</v>
      </c>
      <c r="AP6" s="16">
        <f t="shared" si="6"/>
        <v>0</v>
      </c>
      <c r="AQ6" s="15">
        <f t="shared" si="7"/>
        <v>160</v>
      </c>
      <c r="AR6" s="15">
        <f t="shared" si="8"/>
        <v>1</v>
      </c>
      <c r="AS6" s="15">
        <f t="shared" si="9"/>
        <v>0</v>
      </c>
      <c r="AT6" s="16">
        <f t="shared" si="10"/>
        <v>3.105590062111801E-3</v>
      </c>
    </row>
    <row r="7" spans="1:46" x14ac:dyDescent="0.25">
      <c r="A7" s="6">
        <v>6</v>
      </c>
      <c r="B7" s="7" t="s">
        <v>25</v>
      </c>
      <c r="C7" s="7" t="s">
        <v>26</v>
      </c>
      <c r="D7" s="7" t="s">
        <v>27</v>
      </c>
      <c r="E7" s="7" t="s">
        <v>28</v>
      </c>
      <c r="F7" s="8" t="s">
        <v>87</v>
      </c>
      <c r="G7" s="9"/>
      <c r="H7" s="10">
        <v>1.9300000000000001E-2</v>
      </c>
      <c r="I7" s="19">
        <v>2.0199999999999999E-2</v>
      </c>
      <c r="J7" s="19">
        <v>3.3300000000000003E-2</v>
      </c>
      <c r="K7" s="15">
        <v>57</v>
      </c>
      <c r="L7" s="15">
        <v>7</v>
      </c>
      <c r="M7" s="15">
        <v>0</v>
      </c>
      <c r="N7" s="16">
        <f t="shared" si="0"/>
        <v>5.46875E-2</v>
      </c>
      <c r="O7" s="15">
        <v>62</v>
      </c>
      <c r="P7" s="15">
        <v>5</v>
      </c>
      <c r="Q7" s="15">
        <v>0</v>
      </c>
      <c r="R7" s="16">
        <f t="shared" si="1"/>
        <v>3.7313432835820892E-2</v>
      </c>
      <c r="S7" s="15">
        <v>43</v>
      </c>
      <c r="T7" s="15">
        <v>0</v>
      </c>
      <c r="U7" s="15">
        <v>0</v>
      </c>
      <c r="V7" s="16">
        <f t="shared" si="2"/>
        <v>0</v>
      </c>
      <c r="W7" s="15">
        <v>2</v>
      </c>
      <c r="X7" s="15">
        <v>0</v>
      </c>
      <c r="Y7" s="15">
        <v>0</v>
      </c>
      <c r="Z7" s="16">
        <f t="shared" si="11"/>
        <v>0</v>
      </c>
      <c r="AA7" s="15">
        <v>21</v>
      </c>
      <c r="AB7" s="15">
        <v>0</v>
      </c>
      <c r="AC7" s="15">
        <v>0</v>
      </c>
      <c r="AD7" s="16">
        <f t="shared" si="3"/>
        <v>0</v>
      </c>
      <c r="AE7" s="15">
        <v>12</v>
      </c>
      <c r="AF7" s="15">
        <v>2</v>
      </c>
      <c r="AG7" s="15">
        <v>0</v>
      </c>
      <c r="AH7" s="16">
        <f t="shared" si="4"/>
        <v>7.1428571428571425E-2</v>
      </c>
      <c r="AI7" s="15">
        <v>10</v>
      </c>
      <c r="AJ7" s="15">
        <v>0</v>
      </c>
      <c r="AK7" s="15">
        <v>0</v>
      </c>
      <c r="AL7" s="16">
        <f t="shared" si="5"/>
        <v>0</v>
      </c>
      <c r="AM7" s="15">
        <v>3</v>
      </c>
      <c r="AN7" s="15">
        <v>1</v>
      </c>
      <c r="AO7" s="15">
        <v>0</v>
      </c>
      <c r="AP7" s="16">
        <f t="shared" si="6"/>
        <v>0.125</v>
      </c>
      <c r="AQ7" s="15">
        <f t="shared" si="7"/>
        <v>153</v>
      </c>
      <c r="AR7" s="15">
        <f t="shared" si="8"/>
        <v>8</v>
      </c>
      <c r="AS7" s="15">
        <f t="shared" si="9"/>
        <v>0</v>
      </c>
      <c r="AT7" s="16">
        <f t="shared" si="10"/>
        <v>2.4844720496894408E-2</v>
      </c>
    </row>
    <row r="8" spans="1:46" x14ac:dyDescent="0.25">
      <c r="A8" s="6">
        <v>8</v>
      </c>
      <c r="B8" s="7" t="s">
        <v>29</v>
      </c>
      <c r="C8" s="7"/>
      <c r="D8" s="7" t="s">
        <v>30</v>
      </c>
      <c r="E8" s="7" t="s">
        <v>31</v>
      </c>
      <c r="F8" s="8" t="s">
        <v>87</v>
      </c>
      <c r="G8" s="9"/>
      <c r="H8" s="10"/>
      <c r="I8" s="10"/>
      <c r="J8" s="19">
        <f>1/450</f>
        <v>2.2222222222222222E-3</v>
      </c>
      <c r="K8" s="15">
        <v>64</v>
      </c>
      <c r="L8" s="15">
        <v>0</v>
      </c>
      <c r="M8" s="15">
        <v>0</v>
      </c>
      <c r="N8" s="16">
        <f t="shared" si="0"/>
        <v>0</v>
      </c>
      <c r="O8" s="15">
        <v>67</v>
      </c>
      <c r="P8" s="15">
        <v>0</v>
      </c>
      <c r="Q8" s="15">
        <v>0</v>
      </c>
      <c r="R8" s="16">
        <f t="shared" si="1"/>
        <v>0</v>
      </c>
      <c r="S8" s="15">
        <v>43</v>
      </c>
      <c r="T8" s="15">
        <v>0</v>
      </c>
      <c r="U8" s="15">
        <v>0</v>
      </c>
      <c r="V8" s="16">
        <f t="shared" si="2"/>
        <v>0</v>
      </c>
      <c r="W8" s="15">
        <v>2</v>
      </c>
      <c r="X8" s="15">
        <v>0</v>
      </c>
      <c r="Y8" s="15">
        <v>0</v>
      </c>
      <c r="Z8" s="16">
        <f t="shared" si="11"/>
        <v>0</v>
      </c>
      <c r="AA8" s="15">
        <v>21</v>
      </c>
      <c r="AB8" s="15">
        <v>0</v>
      </c>
      <c r="AC8" s="15">
        <v>0</v>
      </c>
      <c r="AD8" s="16">
        <f t="shared" si="3"/>
        <v>0</v>
      </c>
      <c r="AE8" s="15">
        <v>14</v>
      </c>
      <c r="AF8" s="15">
        <v>0</v>
      </c>
      <c r="AG8" s="15">
        <v>0</v>
      </c>
      <c r="AH8" s="16">
        <f t="shared" si="4"/>
        <v>0</v>
      </c>
      <c r="AI8" s="15">
        <v>9</v>
      </c>
      <c r="AJ8" s="15">
        <v>1</v>
      </c>
      <c r="AK8" s="15">
        <v>0</v>
      </c>
      <c r="AL8" s="16">
        <f t="shared" si="5"/>
        <v>0.05</v>
      </c>
      <c r="AM8" s="15">
        <v>4</v>
      </c>
      <c r="AN8" s="15">
        <v>0</v>
      </c>
      <c r="AO8" s="15">
        <v>0</v>
      </c>
      <c r="AP8" s="16">
        <f t="shared" si="6"/>
        <v>0</v>
      </c>
      <c r="AQ8" s="15">
        <f t="shared" si="7"/>
        <v>160</v>
      </c>
      <c r="AR8" s="15">
        <f t="shared" si="8"/>
        <v>1</v>
      </c>
      <c r="AS8" s="15">
        <f t="shared" si="9"/>
        <v>0</v>
      </c>
      <c r="AT8" s="16">
        <f t="shared" si="10"/>
        <v>3.105590062111801E-3</v>
      </c>
    </row>
    <row r="9" spans="1:46" s="13" customFormat="1" x14ac:dyDescent="0.25">
      <c r="A9" s="6">
        <v>8</v>
      </c>
      <c r="B9" s="6" t="s">
        <v>32</v>
      </c>
      <c r="C9" s="7" t="s">
        <v>33</v>
      </c>
      <c r="D9" s="7" t="s">
        <v>34</v>
      </c>
      <c r="E9" s="7" t="s">
        <v>35</v>
      </c>
      <c r="F9" s="8" t="s">
        <v>36</v>
      </c>
      <c r="G9" s="9" t="s">
        <v>37</v>
      </c>
      <c r="H9" s="10"/>
      <c r="I9" s="10"/>
      <c r="J9" s="19">
        <f>1/450</f>
        <v>2.2222222222222222E-3</v>
      </c>
      <c r="K9" s="6">
        <v>64</v>
      </c>
      <c r="L9" s="6">
        <v>0</v>
      </c>
      <c r="M9" s="6">
        <v>0</v>
      </c>
      <c r="N9" s="17">
        <f t="shared" si="0"/>
        <v>0</v>
      </c>
      <c r="O9" s="6">
        <v>67</v>
      </c>
      <c r="P9" s="6">
        <v>0</v>
      </c>
      <c r="Q9" s="6">
        <v>0</v>
      </c>
      <c r="R9" s="17">
        <f t="shared" si="1"/>
        <v>0</v>
      </c>
      <c r="S9" s="6">
        <v>42</v>
      </c>
      <c r="T9" s="6">
        <v>1</v>
      </c>
      <c r="U9" s="6">
        <v>0</v>
      </c>
      <c r="V9" s="17">
        <f t="shared" si="2"/>
        <v>1.1627906976744186E-2</v>
      </c>
      <c r="W9" s="6">
        <v>2</v>
      </c>
      <c r="X9" s="6">
        <v>0</v>
      </c>
      <c r="Y9" s="6">
        <v>0</v>
      </c>
      <c r="Z9" s="17">
        <f t="shared" si="11"/>
        <v>0</v>
      </c>
      <c r="AA9" s="6">
        <v>21</v>
      </c>
      <c r="AB9" s="6">
        <v>0</v>
      </c>
      <c r="AC9" s="6">
        <v>0</v>
      </c>
      <c r="AD9" s="17">
        <f t="shared" si="3"/>
        <v>0</v>
      </c>
      <c r="AE9" s="6">
        <v>14</v>
      </c>
      <c r="AF9" s="6">
        <v>0</v>
      </c>
      <c r="AG9" s="6">
        <v>0</v>
      </c>
      <c r="AH9" s="17">
        <f t="shared" si="4"/>
        <v>0</v>
      </c>
      <c r="AI9" s="6">
        <v>10</v>
      </c>
      <c r="AJ9" s="6">
        <v>0</v>
      </c>
      <c r="AK9" s="6">
        <v>0</v>
      </c>
      <c r="AL9" s="17">
        <f t="shared" si="5"/>
        <v>0</v>
      </c>
      <c r="AM9" s="6">
        <v>4</v>
      </c>
      <c r="AN9" s="6">
        <v>0</v>
      </c>
      <c r="AO9" s="6">
        <v>0</v>
      </c>
      <c r="AP9" s="17">
        <f t="shared" si="6"/>
        <v>0</v>
      </c>
      <c r="AQ9" s="6">
        <f t="shared" si="7"/>
        <v>160</v>
      </c>
      <c r="AR9" s="6">
        <f t="shared" si="8"/>
        <v>1</v>
      </c>
      <c r="AS9" s="6">
        <f t="shared" si="9"/>
        <v>0</v>
      </c>
      <c r="AT9" s="17">
        <f t="shared" si="10"/>
        <v>3.105590062111801E-3</v>
      </c>
    </row>
    <row r="10" spans="1:46" s="13" customFormat="1" x14ac:dyDescent="0.25">
      <c r="A10" s="6">
        <v>8</v>
      </c>
      <c r="B10" s="7" t="s">
        <v>38</v>
      </c>
      <c r="C10" s="7" t="s">
        <v>39</v>
      </c>
      <c r="D10" s="11" t="s">
        <v>40</v>
      </c>
      <c r="E10" s="7" t="s">
        <v>41</v>
      </c>
      <c r="F10" s="8" t="s">
        <v>87</v>
      </c>
      <c r="G10" s="9"/>
      <c r="H10" s="10"/>
      <c r="I10" s="10"/>
      <c r="J10" s="19">
        <f>2/450</f>
        <v>4.4444444444444444E-3</v>
      </c>
      <c r="K10" s="6">
        <v>64</v>
      </c>
      <c r="L10" s="6">
        <v>0</v>
      </c>
      <c r="M10" s="6">
        <v>0</v>
      </c>
      <c r="N10" s="17">
        <f t="shared" si="0"/>
        <v>0</v>
      </c>
      <c r="O10" s="6">
        <v>67</v>
      </c>
      <c r="P10" s="6">
        <v>0</v>
      </c>
      <c r="Q10" s="6">
        <v>0</v>
      </c>
      <c r="R10" s="17">
        <f t="shared" si="1"/>
        <v>0</v>
      </c>
      <c r="S10" s="6">
        <v>43</v>
      </c>
      <c r="T10" s="6">
        <v>0</v>
      </c>
      <c r="U10" s="6">
        <v>0</v>
      </c>
      <c r="V10" s="17">
        <f t="shared" si="2"/>
        <v>0</v>
      </c>
      <c r="W10" s="6">
        <v>2</v>
      </c>
      <c r="X10" s="6">
        <v>0</v>
      </c>
      <c r="Y10" s="6">
        <v>0</v>
      </c>
      <c r="Z10" s="17">
        <f t="shared" si="11"/>
        <v>0</v>
      </c>
      <c r="AA10" s="6">
        <v>19</v>
      </c>
      <c r="AB10" s="6">
        <v>2</v>
      </c>
      <c r="AC10" s="6">
        <v>0</v>
      </c>
      <c r="AD10" s="17">
        <f t="shared" si="3"/>
        <v>4.7619047619047616E-2</v>
      </c>
      <c r="AE10" s="6">
        <v>14</v>
      </c>
      <c r="AF10" s="6">
        <v>0</v>
      </c>
      <c r="AG10" s="6">
        <v>0</v>
      </c>
      <c r="AH10" s="17">
        <f t="shared" si="4"/>
        <v>0</v>
      </c>
      <c r="AI10" s="6">
        <v>10</v>
      </c>
      <c r="AJ10" s="6">
        <v>0</v>
      </c>
      <c r="AK10" s="6">
        <v>0</v>
      </c>
      <c r="AL10" s="17">
        <f t="shared" si="5"/>
        <v>0</v>
      </c>
      <c r="AM10" s="6">
        <v>4</v>
      </c>
      <c r="AN10" s="6">
        <v>0</v>
      </c>
      <c r="AO10" s="6">
        <v>0</v>
      </c>
      <c r="AP10" s="17">
        <f t="shared" si="6"/>
        <v>0</v>
      </c>
      <c r="AQ10" s="6">
        <f t="shared" si="7"/>
        <v>159</v>
      </c>
      <c r="AR10" s="6">
        <f t="shared" si="8"/>
        <v>2</v>
      </c>
      <c r="AS10" s="6">
        <f t="shared" si="9"/>
        <v>0</v>
      </c>
      <c r="AT10" s="17">
        <f t="shared" si="10"/>
        <v>6.2111801242236021E-3</v>
      </c>
    </row>
    <row r="11" spans="1:46" s="43" customFormat="1" x14ac:dyDescent="0.25">
      <c r="A11" s="36">
        <v>11</v>
      </c>
      <c r="B11" s="37" t="s">
        <v>42</v>
      </c>
      <c r="C11" s="37"/>
      <c r="D11" s="37" t="s">
        <v>43</v>
      </c>
      <c r="E11" s="37" t="s">
        <v>44</v>
      </c>
      <c r="F11" s="38" t="s">
        <v>87</v>
      </c>
      <c r="G11" s="39"/>
      <c r="H11" s="40"/>
      <c r="I11" s="40"/>
      <c r="J11" s="47">
        <f>81/450</f>
        <v>0.18</v>
      </c>
      <c r="K11" s="41">
        <v>40</v>
      </c>
      <c r="L11" s="41">
        <v>24</v>
      </c>
      <c r="M11" s="41">
        <v>0</v>
      </c>
      <c r="N11" s="42">
        <f t="shared" si="0"/>
        <v>0.1875</v>
      </c>
      <c r="O11" s="41">
        <v>41</v>
      </c>
      <c r="P11" s="41">
        <v>26</v>
      </c>
      <c r="Q11" s="41">
        <v>0</v>
      </c>
      <c r="R11" s="42">
        <f t="shared" si="1"/>
        <v>0.19402985074626866</v>
      </c>
      <c r="S11" s="41">
        <v>26</v>
      </c>
      <c r="T11" s="41">
        <v>17</v>
      </c>
      <c r="U11" s="41">
        <v>0</v>
      </c>
      <c r="V11" s="42">
        <f t="shared" si="2"/>
        <v>0.19767441860465115</v>
      </c>
      <c r="W11" s="41">
        <v>1</v>
      </c>
      <c r="X11" s="41">
        <v>1</v>
      </c>
      <c r="Y11" s="41">
        <v>0</v>
      </c>
      <c r="Z11" s="42">
        <f t="shared" si="11"/>
        <v>0.25</v>
      </c>
      <c r="AA11" s="41">
        <v>16</v>
      </c>
      <c r="AB11" s="41">
        <v>5</v>
      </c>
      <c r="AC11" s="41">
        <v>0</v>
      </c>
      <c r="AD11" s="42">
        <f t="shared" si="3"/>
        <v>0.11904761904761904</v>
      </c>
      <c r="AE11" s="41">
        <v>9</v>
      </c>
      <c r="AF11" s="41">
        <v>5</v>
      </c>
      <c r="AG11" s="41">
        <v>0</v>
      </c>
      <c r="AH11" s="42">
        <f t="shared" si="4"/>
        <v>0.17857142857142858</v>
      </c>
      <c r="AI11" s="41">
        <v>9</v>
      </c>
      <c r="AJ11" s="41">
        <v>1</v>
      </c>
      <c r="AK11" s="41">
        <v>0</v>
      </c>
      <c r="AL11" s="42">
        <f t="shared" si="5"/>
        <v>0.05</v>
      </c>
      <c r="AM11" s="41">
        <v>3</v>
      </c>
      <c r="AN11" s="41">
        <v>1</v>
      </c>
      <c r="AO11" s="41">
        <v>0</v>
      </c>
      <c r="AP11" s="42">
        <f t="shared" si="6"/>
        <v>0.125</v>
      </c>
      <c r="AQ11" s="41">
        <f t="shared" si="7"/>
        <v>105</v>
      </c>
      <c r="AR11" s="41">
        <f t="shared" si="8"/>
        <v>56</v>
      </c>
      <c r="AS11" s="41">
        <f t="shared" si="9"/>
        <v>0</v>
      </c>
      <c r="AT11" s="42">
        <f t="shared" si="10"/>
        <v>0.17391304347826086</v>
      </c>
    </row>
    <row r="13" spans="1:46" x14ac:dyDescent="0.25">
      <c r="A13" s="27" t="s">
        <v>100</v>
      </c>
    </row>
  </sheetData>
  <customSheetViews>
    <customSheetView guid="{67DF60D5-42D5-42DC-99C9-D0B5459B46A2}" showPageBreaks="1" fitToPage="1" view="pageLayout">
      <selection activeCell="J26" sqref="J26"/>
      <pageMargins left="0.25" right="0.25" top="0.75" bottom="0.75" header="0.3" footer="0.3"/>
      <pageSetup scale="29" fitToHeight="0" orientation="landscape" r:id="rId1"/>
      <headerFooter>
        <oddHeader>&amp;CS3a Table. Germ-line &amp;"-,Italic"TP53&amp;"-,Regular" coding SNV frequency in the cataract-case control panel (VAF &gt;20%)</oddHeader>
      </headerFooter>
    </customSheetView>
  </customSheetViews>
  <mergeCells count="10">
    <mergeCell ref="AE1:AH1"/>
    <mergeCell ref="AI1:AL1"/>
    <mergeCell ref="AM1:AP1"/>
    <mergeCell ref="AQ1:AT1"/>
    <mergeCell ref="A1:I1"/>
    <mergeCell ref="K1:N1"/>
    <mergeCell ref="O1:R1"/>
    <mergeCell ref="S1:V1"/>
    <mergeCell ref="W1:Z1"/>
    <mergeCell ref="AA1:AD1"/>
  </mergeCells>
  <pageMargins left="0.25" right="0.25" top="0.75" bottom="0.75" header="0.3" footer="0.3"/>
  <pageSetup scale="29" fitToHeight="0" orientation="landscape" r:id="rId2"/>
  <headerFooter>
    <oddHeader>&amp;CS3a Table. Germ-line &amp;"-,Italic"TP53&amp;"-,Regular" coding SNV frequency in the cataract-case control panel (VAF &gt;20%)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view="pageLayout" zoomScaleNormal="100" workbookViewId="0">
      <selection activeCell="M32" sqref="M32"/>
    </sheetView>
  </sheetViews>
  <sheetFormatPr defaultRowHeight="15" x14ac:dyDescent="0.25"/>
  <cols>
    <col min="5" max="6" width="10.42578125" bestFit="1" customWidth="1"/>
  </cols>
  <sheetData>
    <row r="2" spans="1:11" x14ac:dyDescent="0.25">
      <c r="A2" s="53" t="s">
        <v>86</v>
      </c>
      <c r="B2" s="53"/>
      <c r="C2" s="20"/>
      <c r="D2" s="20"/>
      <c r="E2" s="20"/>
      <c r="F2" s="20"/>
    </row>
    <row r="3" spans="1:11" x14ac:dyDescent="0.25">
      <c r="A3" s="20"/>
      <c r="B3" s="20"/>
      <c r="C3" s="20"/>
      <c r="D3" s="20"/>
      <c r="E3" s="20"/>
      <c r="F3" s="20"/>
    </row>
    <row r="4" spans="1:11" x14ac:dyDescent="0.25">
      <c r="A4" s="53" t="s">
        <v>105</v>
      </c>
      <c r="B4" s="53"/>
      <c r="C4" s="20"/>
      <c r="D4" s="20"/>
      <c r="E4" s="20"/>
      <c r="F4" s="20"/>
    </row>
    <row r="5" spans="1:11" x14ac:dyDescent="0.25">
      <c r="A5" s="29" t="s">
        <v>61</v>
      </c>
      <c r="B5" s="20"/>
      <c r="C5" s="20"/>
      <c r="D5" s="20"/>
      <c r="E5" s="20"/>
      <c r="F5" s="20"/>
    </row>
    <row r="6" spans="1:11" x14ac:dyDescent="0.25">
      <c r="A6" s="20"/>
      <c r="B6" s="20"/>
      <c r="C6" s="20"/>
      <c r="D6" s="20"/>
      <c r="E6" s="20"/>
      <c r="F6" s="20"/>
    </row>
    <row r="7" spans="1:11" x14ac:dyDescent="0.25">
      <c r="A7" s="29" t="s">
        <v>65</v>
      </c>
      <c r="B7" s="29" t="s">
        <v>66</v>
      </c>
      <c r="C7" s="29" t="s">
        <v>67</v>
      </c>
      <c r="D7" s="46" t="s">
        <v>97</v>
      </c>
      <c r="E7" s="46" t="s">
        <v>96</v>
      </c>
      <c r="F7" s="20"/>
    </row>
    <row r="8" spans="1:11" x14ac:dyDescent="0.25">
      <c r="A8" s="44">
        <v>4</v>
      </c>
      <c r="B8" s="44">
        <v>26</v>
      </c>
      <c r="C8" s="44">
        <v>34</v>
      </c>
      <c r="D8" s="44">
        <v>64</v>
      </c>
      <c r="E8" s="44">
        <v>128</v>
      </c>
      <c r="F8" s="45"/>
    </row>
    <row r="9" spans="1:11" x14ac:dyDescent="0.25">
      <c r="A9" s="20"/>
      <c r="B9" s="20"/>
      <c r="C9" s="20"/>
      <c r="D9" s="20"/>
      <c r="E9" s="20"/>
      <c r="F9" s="20"/>
    </row>
    <row r="10" spans="1:11" x14ac:dyDescent="0.25">
      <c r="A10" s="20"/>
      <c r="B10" s="20"/>
      <c r="C10" s="20"/>
      <c r="D10" s="29" t="s">
        <v>71</v>
      </c>
      <c r="E10" s="29" t="s">
        <v>72</v>
      </c>
      <c r="F10" s="29" t="s">
        <v>98</v>
      </c>
    </row>
    <row r="11" spans="1:11" x14ac:dyDescent="0.25">
      <c r="A11" s="44">
        <v>8</v>
      </c>
      <c r="B11" s="44">
        <v>26</v>
      </c>
      <c r="C11" s="44">
        <v>0</v>
      </c>
      <c r="D11" s="48">
        <v>34</v>
      </c>
      <c r="E11" s="44">
        <v>94</v>
      </c>
      <c r="F11" s="48">
        <v>128</v>
      </c>
    </row>
    <row r="13" spans="1:11" x14ac:dyDescent="0.25">
      <c r="A13" s="53" t="s">
        <v>94</v>
      </c>
      <c r="B13" s="53"/>
      <c r="C13" s="20"/>
      <c r="D13" s="20"/>
      <c r="E13" s="20"/>
      <c r="F13" s="20"/>
      <c r="H13" s="29" t="s">
        <v>106</v>
      </c>
      <c r="I13" s="20"/>
      <c r="J13" s="20"/>
      <c r="K13" s="20"/>
    </row>
    <row r="14" spans="1:11" x14ac:dyDescent="0.25">
      <c r="A14" s="29" t="s">
        <v>62</v>
      </c>
      <c r="B14" s="20"/>
      <c r="C14" s="20"/>
      <c r="D14" s="20"/>
      <c r="E14" s="20"/>
      <c r="F14" s="20"/>
      <c r="H14" s="53" t="s">
        <v>63</v>
      </c>
      <c r="I14" s="53"/>
      <c r="J14" s="53"/>
      <c r="K14" s="20"/>
    </row>
    <row r="15" spans="1:11" x14ac:dyDescent="0.25">
      <c r="A15" s="20"/>
      <c r="B15" s="20"/>
      <c r="C15" s="20"/>
      <c r="D15" s="20"/>
      <c r="E15" s="20"/>
      <c r="F15" s="20"/>
      <c r="H15" s="55" t="s">
        <v>64</v>
      </c>
      <c r="I15" s="55"/>
      <c r="J15" s="55"/>
      <c r="K15" s="55"/>
    </row>
    <row r="16" spans="1:11" x14ac:dyDescent="0.25">
      <c r="A16" s="29" t="s">
        <v>65</v>
      </c>
      <c r="B16" s="29" t="s">
        <v>66</v>
      </c>
      <c r="C16" s="29" t="s">
        <v>67</v>
      </c>
      <c r="D16" s="46" t="s">
        <v>97</v>
      </c>
      <c r="E16" s="46" t="s">
        <v>96</v>
      </c>
      <c r="F16" s="20"/>
      <c r="H16" s="53" t="s">
        <v>68</v>
      </c>
      <c r="I16" s="53"/>
      <c r="J16" s="53"/>
      <c r="K16" s="20"/>
    </row>
    <row r="17" spans="1:11" x14ac:dyDescent="0.25">
      <c r="A17" s="44">
        <v>3</v>
      </c>
      <c r="B17" s="44">
        <v>25</v>
      </c>
      <c r="C17" s="44">
        <v>39</v>
      </c>
      <c r="D17" s="44">
        <v>67</v>
      </c>
      <c r="E17" s="44">
        <v>134</v>
      </c>
      <c r="F17" s="45"/>
      <c r="H17" s="54" t="s">
        <v>69</v>
      </c>
      <c r="I17" s="54"/>
      <c r="J17" s="54"/>
      <c r="K17" s="45"/>
    </row>
    <row r="18" spans="1:11" x14ac:dyDescent="0.25">
      <c r="A18" s="20"/>
      <c r="B18" s="20"/>
      <c r="C18" s="20"/>
      <c r="D18" s="20"/>
      <c r="E18" s="20"/>
      <c r="F18" s="20"/>
      <c r="H18" s="53" t="s">
        <v>70</v>
      </c>
      <c r="I18" s="53"/>
      <c r="J18" s="53"/>
      <c r="K18" s="53"/>
    </row>
    <row r="19" spans="1:11" x14ac:dyDescent="0.25">
      <c r="A19" s="20"/>
      <c r="B19" s="20"/>
      <c r="C19" s="20"/>
      <c r="D19" s="29" t="s">
        <v>71</v>
      </c>
      <c r="E19" s="29" t="s">
        <v>72</v>
      </c>
      <c r="F19" s="29" t="s">
        <v>98</v>
      </c>
      <c r="H19" s="53" t="s">
        <v>73</v>
      </c>
      <c r="I19" s="53"/>
      <c r="J19" s="53"/>
      <c r="K19" s="53"/>
    </row>
    <row r="20" spans="1:11" x14ac:dyDescent="0.25">
      <c r="A20" s="44">
        <v>6</v>
      </c>
      <c r="B20" s="44">
        <v>25</v>
      </c>
      <c r="C20" s="44">
        <v>0</v>
      </c>
      <c r="D20" s="48">
        <v>31</v>
      </c>
      <c r="E20" s="44">
        <v>103</v>
      </c>
      <c r="F20" s="48">
        <v>134</v>
      </c>
      <c r="H20" s="54" t="s">
        <v>74</v>
      </c>
      <c r="I20" s="54"/>
      <c r="J20" s="54"/>
      <c r="K20" s="54"/>
    </row>
    <row r="21" spans="1:11" x14ac:dyDescent="0.25">
      <c r="H21" s="53" t="s">
        <v>68</v>
      </c>
      <c r="I21" s="53"/>
      <c r="J21" s="53"/>
      <c r="K21" s="20"/>
    </row>
    <row r="22" spans="1:11" x14ac:dyDescent="0.25">
      <c r="H22" s="29"/>
      <c r="I22" s="29"/>
      <c r="J22" s="29"/>
      <c r="K22" s="20"/>
    </row>
    <row r="23" spans="1:11" x14ac:dyDescent="0.25">
      <c r="A23" s="53" t="s">
        <v>95</v>
      </c>
      <c r="B23" s="53"/>
      <c r="C23" s="20"/>
      <c r="D23" s="20"/>
      <c r="E23" s="20"/>
      <c r="F23" s="20"/>
      <c r="H23" s="46" t="s">
        <v>107</v>
      </c>
      <c r="I23" s="20"/>
      <c r="J23" s="20"/>
      <c r="K23" s="20"/>
    </row>
    <row r="24" spans="1:11" x14ac:dyDescent="0.25">
      <c r="A24" s="29" t="s">
        <v>76</v>
      </c>
      <c r="B24" s="20"/>
      <c r="C24" s="20"/>
      <c r="D24" s="20"/>
      <c r="E24" s="20"/>
      <c r="F24" s="20"/>
      <c r="H24" s="53" t="s">
        <v>75</v>
      </c>
      <c r="I24" s="53"/>
      <c r="J24" s="53"/>
      <c r="K24" s="20"/>
    </row>
    <row r="25" spans="1:11" x14ac:dyDescent="0.25">
      <c r="A25" s="20"/>
      <c r="B25" s="20"/>
      <c r="C25" s="20"/>
      <c r="D25" s="20"/>
      <c r="E25" s="20"/>
      <c r="F25" s="20"/>
      <c r="H25" s="55" t="s">
        <v>64</v>
      </c>
      <c r="I25" s="55"/>
      <c r="J25" s="55"/>
      <c r="K25" s="55"/>
    </row>
    <row r="26" spans="1:11" x14ac:dyDescent="0.25">
      <c r="A26" s="29" t="s">
        <v>65</v>
      </c>
      <c r="B26" s="29" t="s">
        <v>66</v>
      </c>
      <c r="C26" s="29" t="s">
        <v>67</v>
      </c>
      <c r="D26" s="46" t="s">
        <v>97</v>
      </c>
      <c r="E26" s="46" t="s">
        <v>96</v>
      </c>
      <c r="F26" s="20"/>
      <c r="H26" s="53" t="s">
        <v>68</v>
      </c>
      <c r="I26" s="53"/>
      <c r="J26" s="53"/>
      <c r="K26" s="20"/>
    </row>
    <row r="27" spans="1:11" x14ac:dyDescent="0.25">
      <c r="A27" s="44">
        <v>5</v>
      </c>
      <c r="B27" s="44">
        <v>17</v>
      </c>
      <c r="C27" s="44">
        <v>21</v>
      </c>
      <c r="D27" s="44">
        <v>43</v>
      </c>
      <c r="E27" s="44">
        <v>86</v>
      </c>
      <c r="F27" s="45"/>
      <c r="H27" s="53" t="s">
        <v>77</v>
      </c>
      <c r="I27" s="53"/>
      <c r="J27" s="53"/>
      <c r="K27" s="20"/>
    </row>
    <row r="28" spans="1:11" x14ac:dyDescent="0.25">
      <c r="A28" s="20"/>
      <c r="B28" s="20"/>
      <c r="C28" s="20"/>
      <c r="D28" s="20"/>
      <c r="E28" s="20"/>
      <c r="F28" s="20"/>
      <c r="H28" s="54" t="s">
        <v>78</v>
      </c>
      <c r="I28" s="54"/>
      <c r="J28" s="54"/>
      <c r="K28" s="54"/>
    </row>
    <row r="29" spans="1:11" x14ac:dyDescent="0.25">
      <c r="A29" s="20"/>
      <c r="B29" s="20"/>
      <c r="C29" s="20"/>
      <c r="D29" s="29" t="s">
        <v>71</v>
      </c>
      <c r="E29" s="29" t="s">
        <v>72</v>
      </c>
      <c r="F29" s="29" t="s">
        <v>98</v>
      </c>
      <c r="H29" s="53" t="s">
        <v>79</v>
      </c>
      <c r="I29" s="53"/>
      <c r="J29" s="53"/>
      <c r="K29" s="53"/>
    </row>
    <row r="30" spans="1:11" x14ac:dyDescent="0.25">
      <c r="A30" s="44">
        <v>10</v>
      </c>
      <c r="B30" s="44">
        <v>17</v>
      </c>
      <c r="C30" s="44">
        <v>0</v>
      </c>
      <c r="D30" s="48">
        <v>27</v>
      </c>
      <c r="E30" s="44">
        <v>59</v>
      </c>
      <c r="F30" s="48">
        <v>86</v>
      </c>
      <c r="H30" s="53" t="s">
        <v>80</v>
      </c>
      <c r="I30" s="53"/>
      <c r="J30" s="53"/>
      <c r="K30" s="53"/>
    </row>
    <row r="31" spans="1:11" x14ac:dyDescent="0.25">
      <c r="H31" s="54" t="s">
        <v>68</v>
      </c>
      <c r="I31" s="54"/>
      <c r="J31" s="54"/>
      <c r="K31" s="45"/>
    </row>
    <row r="32" spans="1:11" x14ac:dyDescent="0.25">
      <c r="H32" s="44"/>
      <c r="I32" s="44"/>
      <c r="J32" s="44"/>
      <c r="K32" s="45"/>
    </row>
    <row r="33" spans="1:11" x14ac:dyDescent="0.25">
      <c r="A33" s="53" t="s">
        <v>99</v>
      </c>
      <c r="B33" s="53"/>
      <c r="C33" s="20"/>
      <c r="D33" s="20"/>
      <c r="E33" s="20"/>
      <c r="F33" s="20"/>
      <c r="H33" s="46" t="s">
        <v>108</v>
      </c>
      <c r="I33" s="20"/>
      <c r="J33" s="20"/>
      <c r="K33" s="20"/>
    </row>
    <row r="34" spans="1:11" x14ac:dyDescent="0.25">
      <c r="A34" s="29" t="s">
        <v>81</v>
      </c>
      <c r="B34" s="20"/>
      <c r="C34" s="20"/>
      <c r="D34" s="20"/>
      <c r="E34" s="20"/>
      <c r="F34" s="20"/>
      <c r="H34" s="53" t="s">
        <v>75</v>
      </c>
      <c r="I34" s="53"/>
      <c r="J34" s="53"/>
      <c r="K34" s="20"/>
    </row>
    <row r="35" spans="1:11" x14ac:dyDescent="0.25">
      <c r="A35" s="20"/>
      <c r="B35" s="20"/>
      <c r="C35" s="20"/>
      <c r="D35" s="20"/>
      <c r="E35" s="20"/>
      <c r="F35" s="20"/>
      <c r="H35" s="55" t="s">
        <v>64</v>
      </c>
      <c r="I35" s="55"/>
      <c r="J35" s="55"/>
      <c r="K35" s="55"/>
    </row>
    <row r="36" spans="1:11" x14ac:dyDescent="0.25">
      <c r="A36" s="29" t="s">
        <v>65</v>
      </c>
      <c r="B36" s="29" t="s">
        <v>66</v>
      </c>
      <c r="C36" s="29" t="s">
        <v>67</v>
      </c>
      <c r="D36" s="46" t="s">
        <v>97</v>
      </c>
      <c r="E36" s="46" t="s">
        <v>96</v>
      </c>
      <c r="F36" s="20"/>
      <c r="H36" s="53" t="s">
        <v>68</v>
      </c>
      <c r="I36" s="53"/>
      <c r="J36" s="53"/>
      <c r="K36" s="20"/>
    </row>
    <row r="37" spans="1:11" x14ac:dyDescent="0.25">
      <c r="A37" s="44">
        <v>11</v>
      </c>
      <c r="B37" s="44">
        <v>64</v>
      </c>
      <c r="C37" s="44">
        <v>86</v>
      </c>
      <c r="D37" s="44">
        <v>161</v>
      </c>
      <c r="E37" s="44">
        <v>322</v>
      </c>
      <c r="F37" s="45"/>
      <c r="H37" s="53" t="s">
        <v>82</v>
      </c>
      <c r="I37" s="53"/>
      <c r="J37" s="53"/>
      <c r="K37" s="20"/>
    </row>
    <row r="38" spans="1:11" x14ac:dyDescent="0.25">
      <c r="A38" s="20"/>
      <c r="B38" s="20"/>
      <c r="C38" s="20"/>
      <c r="D38" s="20"/>
      <c r="E38" s="20"/>
      <c r="F38" s="20"/>
      <c r="H38" s="53" t="s">
        <v>83</v>
      </c>
      <c r="I38" s="53"/>
      <c r="J38" s="53"/>
      <c r="K38" s="53"/>
    </row>
    <row r="39" spans="1:11" x14ac:dyDescent="0.25">
      <c r="A39" s="20"/>
      <c r="B39" s="20"/>
      <c r="C39" s="20"/>
      <c r="D39" s="29" t="s">
        <v>71</v>
      </c>
      <c r="E39" s="29" t="s">
        <v>72</v>
      </c>
      <c r="F39" s="29" t="s">
        <v>98</v>
      </c>
      <c r="H39" s="53" t="s">
        <v>84</v>
      </c>
      <c r="I39" s="53"/>
      <c r="J39" s="53"/>
      <c r="K39" s="53"/>
    </row>
    <row r="40" spans="1:11" x14ac:dyDescent="0.25">
      <c r="A40" s="44">
        <v>22</v>
      </c>
      <c r="B40" s="44">
        <v>64</v>
      </c>
      <c r="C40" s="44">
        <v>0</v>
      </c>
      <c r="D40" s="48">
        <v>86</v>
      </c>
      <c r="E40" s="44">
        <v>236</v>
      </c>
      <c r="F40" s="48">
        <v>322</v>
      </c>
      <c r="H40" s="53" t="s">
        <v>85</v>
      </c>
      <c r="I40" s="53"/>
      <c r="J40" s="20"/>
      <c r="K40" s="20"/>
    </row>
    <row r="41" spans="1:11" x14ac:dyDescent="0.25">
      <c r="H41" s="53" t="s">
        <v>68</v>
      </c>
      <c r="I41" s="53"/>
      <c r="J41" s="53"/>
      <c r="K41" s="20"/>
    </row>
  </sheetData>
  <customSheetViews>
    <customSheetView guid="{67DF60D5-42D5-42DC-99C9-D0B5459B46A2}" showPageBreaks="1" view="pageLayout">
      <selection activeCell="M18" sqref="M18"/>
      <pageMargins left="0.25" right="0.25" top="0.75" bottom="0.75" header="0.3" footer="0.3"/>
      <pageSetup orientation="landscape" r:id="rId1"/>
      <headerFooter>
        <oddHeader>&amp;CS3b Table. Germ-line &amp;"-,Italic"TP53&amp;"-,Regular" coding SNV rs1042522 association with cataract in the case-control panel using Fisher's Exact Test</oddHeader>
      </headerFooter>
    </customSheetView>
  </customSheetViews>
  <mergeCells count="29">
    <mergeCell ref="H39:K39"/>
    <mergeCell ref="H40:I40"/>
    <mergeCell ref="H41:J41"/>
    <mergeCell ref="H31:J31"/>
    <mergeCell ref="H34:J34"/>
    <mergeCell ref="H35:K35"/>
    <mergeCell ref="H36:J36"/>
    <mergeCell ref="H37:J37"/>
    <mergeCell ref="H38:K38"/>
    <mergeCell ref="H30:K30"/>
    <mergeCell ref="H28:K28"/>
    <mergeCell ref="H29:K29"/>
    <mergeCell ref="H14:J14"/>
    <mergeCell ref="H15:K15"/>
    <mergeCell ref="H16:J16"/>
    <mergeCell ref="H17:J17"/>
    <mergeCell ref="H18:K18"/>
    <mergeCell ref="H19:K19"/>
    <mergeCell ref="H20:K20"/>
    <mergeCell ref="H21:J21"/>
    <mergeCell ref="H24:J24"/>
    <mergeCell ref="H25:K25"/>
    <mergeCell ref="H26:J26"/>
    <mergeCell ref="H27:J27"/>
    <mergeCell ref="A2:B2"/>
    <mergeCell ref="A4:B4"/>
    <mergeCell ref="A13:B13"/>
    <mergeCell ref="A23:B23"/>
    <mergeCell ref="A33:B33"/>
  </mergeCells>
  <hyperlinks>
    <hyperlink ref="H15" r:id="rId2"/>
    <hyperlink ref="H25" r:id="rId3"/>
    <hyperlink ref="H35" r:id="rId4"/>
  </hyperlinks>
  <pageMargins left="0.25" right="0.25" top="0.75" bottom="0.75" header="0.3" footer="0.3"/>
  <pageSetup orientation="landscape" r:id="rId5"/>
  <headerFooter>
    <oddHeader>&amp;CS3b Table. Germ-line &amp;"-,Italic"TP53&amp;"-,Regular" coding SNV rs1042522 association with cataract in the case-control panel using Fisher's Exact Test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S3a. TP53</vt:lpstr>
      <vt:lpstr>S3b. TP53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 Bennett</dc:creator>
  <cp:lastModifiedBy>shielsa</cp:lastModifiedBy>
  <cp:lastPrinted>2017-07-05T19:27:43Z</cp:lastPrinted>
  <dcterms:created xsi:type="dcterms:W3CDTF">2017-04-27T20:10:54Z</dcterms:created>
  <dcterms:modified xsi:type="dcterms:W3CDTF">2017-11-02T15:54:58Z</dcterms:modified>
</cp:coreProperties>
</file>