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mo1816\Desktop\Accepts\NCOMMS-18-27640B - Yuan\"/>
    </mc:Choice>
  </mc:AlternateContent>
  <bookViews>
    <workbookView xWindow="0" yWindow="0" windowWidth="20460" windowHeight="5790"/>
  </bookViews>
  <sheets>
    <sheet name="FigS1 and S3a-b" sheetId="8" r:id="rId1"/>
    <sheet name="Fig S3c" sheetId="7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8" l="1"/>
  <c r="J12" i="8"/>
  <c r="L12" i="8"/>
  <c r="P12" i="8"/>
  <c r="M12" i="8"/>
  <c r="Q12" i="8"/>
  <c r="N12" i="8"/>
  <c r="R12" i="8"/>
  <c r="S12" i="8"/>
  <c r="J4" i="8"/>
  <c r="L4" i="8"/>
  <c r="P4" i="8"/>
  <c r="M4" i="8"/>
  <c r="Q4" i="8"/>
  <c r="N4" i="8"/>
  <c r="R4" i="8"/>
  <c r="S4" i="8"/>
  <c r="U12" i="8"/>
  <c r="X12" i="8"/>
  <c r="X5" i="8"/>
  <c r="Y12" i="8"/>
  <c r="AB12" i="8"/>
  <c r="J5" i="8"/>
  <c r="L5" i="8"/>
  <c r="P5" i="8"/>
  <c r="M5" i="8"/>
  <c r="Q5" i="8"/>
  <c r="N5" i="8"/>
  <c r="R5" i="8"/>
  <c r="S5" i="8"/>
  <c r="U5" i="8"/>
  <c r="Y5" i="8"/>
  <c r="AB5" i="8"/>
  <c r="AC12" i="8"/>
  <c r="AA12" i="8"/>
  <c r="T12" i="8"/>
  <c r="J11" i="8"/>
  <c r="L11" i="8"/>
  <c r="P11" i="8"/>
  <c r="M11" i="8"/>
  <c r="Q11" i="8"/>
  <c r="N11" i="8"/>
  <c r="R11" i="8"/>
  <c r="S11" i="8"/>
  <c r="U11" i="8"/>
  <c r="X11" i="8"/>
  <c r="Y11" i="8"/>
  <c r="AB11" i="8"/>
  <c r="AC11" i="8"/>
  <c r="AA11" i="8"/>
  <c r="T11" i="8"/>
  <c r="J10" i="8"/>
  <c r="L10" i="8"/>
  <c r="P10" i="8"/>
  <c r="M10" i="8"/>
  <c r="Q10" i="8"/>
  <c r="N10" i="8"/>
  <c r="R10" i="8"/>
  <c r="S10" i="8"/>
  <c r="U10" i="8"/>
  <c r="X10" i="8"/>
  <c r="Y10" i="8"/>
  <c r="AB10" i="8"/>
  <c r="AC10" i="8"/>
  <c r="AA10" i="8"/>
  <c r="T10" i="8"/>
  <c r="J9" i="8"/>
  <c r="L9" i="8"/>
  <c r="P9" i="8"/>
  <c r="M9" i="8"/>
  <c r="Q9" i="8"/>
  <c r="N9" i="8"/>
  <c r="R9" i="8"/>
  <c r="S9" i="8"/>
  <c r="U9" i="8"/>
  <c r="X9" i="8"/>
  <c r="Y9" i="8"/>
  <c r="AB9" i="8"/>
  <c r="AC9" i="8"/>
  <c r="AA9" i="8"/>
  <c r="T9" i="8"/>
  <c r="J8" i="8"/>
  <c r="L8" i="8"/>
  <c r="P8" i="8"/>
  <c r="M8" i="8"/>
  <c r="Q8" i="8"/>
  <c r="N8" i="8"/>
  <c r="R8" i="8"/>
  <c r="S8" i="8"/>
  <c r="U8" i="8"/>
  <c r="X8" i="8"/>
  <c r="Y8" i="8"/>
  <c r="AB8" i="8"/>
  <c r="AC8" i="8"/>
  <c r="AA8" i="8"/>
  <c r="T8" i="8"/>
  <c r="J7" i="8"/>
  <c r="L7" i="8"/>
  <c r="P7" i="8"/>
  <c r="M7" i="8"/>
  <c r="Q7" i="8"/>
  <c r="N7" i="8"/>
  <c r="R7" i="8"/>
  <c r="S7" i="8"/>
  <c r="U7" i="8"/>
  <c r="X7" i="8"/>
  <c r="Y7" i="8"/>
  <c r="AB7" i="8"/>
  <c r="AC7" i="8"/>
  <c r="AA7" i="8"/>
  <c r="T7" i="8"/>
  <c r="J6" i="8"/>
  <c r="L6" i="8"/>
  <c r="P6" i="8"/>
  <c r="M6" i="8"/>
  <c r="Q6" i="8"/>
  <c r="N6" i="8"/>
  <c r="R6" i="8"/>
  <c r="S6" i="8"/>
  <c r="U6" i="8"/>
  <c r="X6" i="8"/>
  <c r="Y6" i="8"/>
  <c r="AB6" i="8"/>
  <c r="AC6" i="8"/>
  <c r="AA6" i="8"/>
  <c r="T6" i="8"/>
  <c r="AC5" i="8"/>
  <c r="AA5" i="8"/>
  <c r="T5" i="8"/>
  <c r="T4" i="8"/>
  <c r="J50" i="7"/>
  <c r="O50" i="7"/>
  <c r="I50" i="7"/>
  <c r="N50" i="7"/>
  <c r="H50" i="7"/>
  <c r="M50" i="7"/>
  <c r="J49" i="7"/>
  <c r="O49" i="7"/>
  <c r="I49" i="7"/>
  <c r="N49" i="7"/>
  <c r="H49" i="7"/>
  <c r="M49" i="7"/>
  <c r="J48" i="7"/>
  <c r="O48" i="7"/>
  <c r="I48" i="7"/>
  <c r="N48" i="7"/>
  <c r="H48" i="7"/>
  <c r="M48" i="7"/>
  <c r="J47" i="7"/>
  <c r="O47" i="7"/>
  <c r="I47" i="7"/>
  <c r="N47" i="7"/>
  <c r="H47" i="7"/>
  <c r="M47" i="7"/>
  <c r="J46" i="7"/>
  <c r="O46" i="7"/>
  <c r="I46" i="7"/>
  <c r="N46" i="7"/>
  <c r="H46" i="7"/>
  <c r="M46" i="7"/>
  <c r="J56" i="7"/>
  <c r="O56" i="7"/>
  <c r="I56" i="7"/>
  <c r="N56" i="7"/>
  <c r="H56" i="7"/>
  <c r="M56" i="7"/>
  <c r="J55" i="7"/>
  <c r="O55" i="7"/>
  <c r="I55" i="7"/>
  <c r="N55" i="7"/>
  <c r="H55" i="7"/>
  <c r="M55" i="7"/>
  <c r="J54" i="7"/>
  <c r="O54" i="7"/>
  <c r="I54" i="7"/>
  <c r="N54" i="7"/>
  <c r="H54" i="7"/>
  <c r="M54" i="7"/>
  <c r="J53" i="7"/>
  <c r="O53" i="7"/>
  <c r="I53" i="7"/>
  <c r="N53" i="7"/>
  <c r="H53" i="7"/>
  <c r="M53" i="7"/>
  <c r="J52" i="7"/>
  <c r="O52" i="7"/>
  <c r="I52" i="7"/>
  <c r="N52" i="7"/>
  <c r="H52" i="7"/>
  <c r="M52" i="7"/>
  <c r="J44" i="7"/>
  <c r="O44" i="7"/>
  <c r="I44" i="7"/>
  <c r="N44" i="7"/>
  <c r="H44" i="7"/>
  <c r="M44" i="7"/>
  <c r="J43" i="7"/>
  <c r="O43" i="7"/>
  <c r="I43" i="7"/>
  <c r="N43" i="7"/>
  <c r="H43" i="7"/>
  <c r="M43" i="7"/>
  <c r="J42" i="7"/>
  <c r="O42" i="7"/>
  <c r="I42" i="7"/>
  <c r="N42" i="7"/>
  <c r="H42" i="7"/>
  <c r="M42" i="7"/>
  <c r="J41" i="7"/>
  <c r="O41" i="7"/>
  <c r="I41" i="7"/>
  <c r="N41" i="7"/>
  <c r="H41" i="7"/>
  <c r="M41" i="7"/>
  <c r="J40" i="7"/>
  <c r="O40" i="7"/>
  <c r="I40" i="7"/>
  <c r="N40" i="7"/>
  <c r="H40" i="7"/>
  <c r="M40" i="7"/>
  <c r="H38" i="7"/>
  <c r="M38" i="7"/>
  <c r="I38" i="7"/>
  <c r="N38" i="7"/>
  <c r="J38" i="7"/>
  <c r="O38" i="7"/>
  <c r="S38" i="7"/>
  <c r="H37" i="7"/>
  <c r="M37" i="7"/>
  <c r="I37" i="7"/>
  <c r="N37" i="7"/>
  <c r="J37" i="7"/>
  <c r="O37" i="7"/>
  <c r="S37" i="7"/>
  <c r="H36" i="7"/>
  <c r="M36" i="7"/>
  <c r="I36" i="7"/>
  <c r="N36" i="7"/>
  <c r="J36" i="7"/>
  <c r="O36" i="7"/>
  <c r="S36" i="7"/>
  <c r="H35" i="7"/>
  <c r="M35" i="7"/>
  <c r="I35" i="7"/>
  <c r="N35" i="7"/>
  <c r="J35" i="7"/>
  <c r="O35" i="7"/>
  <c r="S35" i="7"/>
  <c r="H34" i="7"/>
  <c r="M34" i="7"/>
  <c r="I34" i="7"/>
  <c r="N34" i="7"/>
  <c r="J34" i="7"/>
  <c r="O34" i="7"/>
  <c r="S34" i="7"/>
  <c r="Q38" i="7"/>
  <c r="Q37" i="7"/>
  <c r="Q36" i="7"/>
  <c r="Q35" i="7"/>
  <c r="Q34" i="7"/>
  <c r="J32" i="7"/>
  <c r="O32" i="7"/>
  <c r="I32" i="7"/>
  <c r="N32" i="7"/>
  <c r="H32" i="7"/>
  <c r="M32" i="7"/>
  <c r="J31" i="7"/>
  <c r="O31" i="7"/>
  <c r="I31" i="7"/>
  <c r="N31" i="7"/>
  <c r="H31" i="7"/>
  <c r="M31" i="7"/>
  <c r="J30" i="7"/>
  <c r="O30" i="7"/>
  <c r="I30" i="7"/>
  <c r="N30" i="7"/>
  <c r="H30" i="7"/>
  <c r="M30" i="7"/>
  <c r="J29" i="7"/>
  <c r="O29" i="7"/>
  <c r="I29" i="7"/>
  <c r="N29" i="7"/>
  <c r="H29" i="7"/>
  <c r="M29" i="7"/>
  <c r="J28" i="7"/>
  <c r="O28" i="7"/>
  <c r="I28" i="7"/>
  <c r="N28" i="7"/>
  <c r="H28" i="7"/>
  <c r="M28" i="7"/>
  <c r="J26" i="7"/>
  <c r="O26" i="7"/>
  <c r="I26" i="7"/>
  <c r="N26" i="7"/>
  <c r="H26" i="7"/>
  <c r="M26" i="7"/>
  <c r="J25" i="7"/>
  <c r="O25" i="7"/>
  <c r="I25" i="7"/>
  <c r="N25" i="7"/>
  <c r="H25" i="7"/>
  <c r="M25" i="7"/>
  <c r="J24" i="7"/>
  <c r="O24" i="7"/>
  <c r="I24" i="7"/>
  <c r="N24" i="7"/>
  <c r="H24" i="7"/>
  <c r="M24" i="7"/>
  <c r="J23" i="7"/>
  <c r="O23" i="7"/>
  <c r="I23" i="7"/>
  <c r="N23" i="7"/>
  <c r="H23" i="7"/>
  <c r="M23" i="7"/>
  <c r="J22" i="7"/>
  <c r="O22" i="7"/>
  <c r="I22" i="7"/>
  <c r="N22" i="7"/>
  <c r="H22" i="7"/>
  <c r="M22" i="7"/>
  <c r="J20" i="7"/>
  <c r="O20" i="7"/>
  <c r="I20" i="7"/>
  <c r="N20" i="7"/>
  <c r="H20" i="7"/>
  <c r="M20" i="7"/>
  <c r="J19" i="7"/>
  <c r="O19" i="7"/>
  <c r="I19" i="7"/>
  <c r="N19" i="7"/>
  <c r="H19" i="7"/>
  <c r="M19" i="7"/>
  <c r="J18" i="7"/>
  <c r="O18" i="7"/>
  <c r="I18" i="7"/>
  <c r="N18" i="7"/>
  <c r="H18" i="7"/>
  <c r="M18" i="7"/>
  <c r="J17" i="7"/>
  <c r="O17" i="7"/>
  <c r="I17" i="7"/>
  <c r="N17" i="7"/>
  <c r="H17" i="7"/>
  <c r="M17" i="7"/>
  <c r="J16" i="7"/>
  <c r="O16" i="7"/>
  <c r="I16" i="7"/>
  <c r="N16" i="7"/>
  <c r="H16" i="7"/>
  <c r="M16" i="7"/>
  <c r="J11" i="7"/>
  <c r="O11" i="7"/>
  <c r="J12" i="7"/>
  <c r="O12" i="7"/>
  <c r="J13" i="7"/>
  <c r="O13" i="7"/>
  <c r="J14" i="7"/>
  <c r="O14" i="7"/>
  <c r="J10" i="7"/>
  <c r="O10" i="7"/>
  <c r="I14" i="7"/>
  <c r="N14" i="7"/>
  <c r="H14" i="7"/>
  <c r="M14" i="7"/>
  <c r="I13" i="7"/>
  <c r="N13" i="7"/>
  <c r="H13" i="7"/>
  <c r="M13" i="7"/>
  <c r="I12" i="7"/>
  <c r="N12" i="7"/>
  <c r="H12" i="7"/>
  <c r="M12" i="7"/>
  <c r="I11" i="7"/>
  <c r="N11" i="7"/>
  <c r="H11" i="7"/>
  <c r="M11" i="7"/>
  <c r="I10" i="7"/>
  <c r="N10" i="7"/>
  <c r="H10" i="7"/>
  <c r="M10" i="7"/>
  <c r="H5" i="7"/>
  <c r="M5" i="7"/>
  <c r="I5" i="7"/>
  <c r="N5" i="7"/>
  <c r="S5" i="7"/>
  <c r="Q5" i="7"/>
  <c r="J6" i="7"/>
  <c r="O6" i="7"/>
  <c r="J7" i="7"/>
  <c r="O7" i="7"/>
  <c r="J8" i="7"/>
  <c r="O8" i="7"/>
  <c r="J4" i="7"/>
  <c r="O4" i="7"/>
  <c r="I6" i="7"/>
  <c r="N6" i="7"/>
  <c r="I7" i="7"/>
  <c r="N7" i="7"/>
  <c r="I8" i="7"/>
  <c r="N8" i="7"/>
  <c r="I4" i="7"/>
  <c r="N4" i="7"/>
  <c r="H8" i="7"/>
  <c r="M8" i="7"/>
  <c r="H6" i="7"/>
  <c r="M6" i="7"/>
  <c r="H7" i="7"/>
  <c r="M7" i="7"/>
  <c r="H4" i="7"/>
  <c r="M4" i="7"/>
  <c r="B59" i="7"/>
  <c r="S56" i="7"/>
  <c r="Q56" i="7"/>
  <c r="S55" i="7"/>
  <c r="Q55" i="7"/>
  <c r="S54" i="7"/>
  <c r="Q54" i="7"/>
  <c r="S53" i="7"/>
  <c r="Q53" i="7"/>
  <c r="S52" i="7"/>
  <c r="Q52" i="7"/>
  <c r="S50" i="7"/>
  <c r="Q50" i="7"/>
  <c r="S49" i="7"/>
  <c r="Q49" i="7"/>
  <c r="S48" i="7"/>
  <c r="Q48" i="7"/>
  <c r="S47" i="7"/>
  <c r="Q47" i="7"/>
  <c r="S46" i="7"/>
  <c r="Q46" i="7"/>
  <c r="S44" i="7"/>
  <c r="Q44" i="7"/>
  <c r="S43" i="7"/>
  <c r="Q43" i="7"/>
  <c r="S42" i="7"/>
  <c r="Q42" i="7"/>
  <c r="S41" i="7"/>
  <c r="Q41" i="7"/>
  <c r="S40" i="7"/>
  <c r="Q40" i="7"/>
  <c r="S32" i="7"/>
  <c r="Q32" i="7"/>
  <c r="S31" i="7"/>
  <c r="Q31" i="7"/>
  <c r="S30" i="7"/>
  <c r="Q30" i="7"/>
  <c r="S29" i="7"/>
  <c r="Q29" i="7"/>
  <c r="S28" i="7"/>
  <c r="Q28" i="7"/>
  <c r="S26" i="7"/>
  <c r="Q26" i="7"/>
  <c r="S25" i="7"/>
  <c r="Q25" i="7"/>
  <c r="S24" i="7"/>
  <c r="Q24" i="7"/>
  <c r="S23" i="7"/>
  <c r="Q23" i="7"/>
  <c r="S22" i="7"/>
  <c r="Q22" i="7"/>
  <c r="S20" i="7"/>
  <c r="Q20" i="7"/>
  <c r="S19" i="7"/>
  <c r="Q19" i="7"/>
  <c r="S18" i="7"/>
  <c r="Q18" i="7"/>
  <c r="S17" i="7"/>
  <c r="Q17" i="7"/>
  <c r="S16" i="7"/>
  <c r="Q16" i="7"/>
  <c r="S14" i="7"/>
  <c r="Q14" i="7"/>
  <c r="S13" i="7"/>
  <c r="Q13" i="7"/>
  <c r="S12" i="7"/>
  <c r="Q12" i="7"/>
  <c r="S11" i="7"/>
  <c r="Q11" i="7"/>
  <c r="S10" i="7"/>
  <c r="Q10" i="7"/>
  <c r="S8" i="7"/>
  <c r="Q8" i="7"/>
  <c r="S7" i="7"/>
  <c r="Q7" i="7"/>
  <c r="S6" i="7"/>
  <c r="Q6" i="7"/>
  <c r="S4" i="7"/>
  <c r="Q4" i="7"/>
</calcChain>
</file>

<file path=xl/sharedStrings.xml><?xml version="1.0" encoding="utf-8"?>
<sst xmlns="http://schemas.openxmlformats.org/spreadsheetml/2006/main" count="55" uniqueCount="53">
  <si>
    <t>time (min)</t>
  </si>
  <si>
    <t>Average</t>
  </si>
  <si>
    <t>Error bar</t>
  </si>
  <si>
    <t>sCtr1_dN (4 °C)</t>
  </si>
  <si>
    <t>Total Cu (5 μM)</t>
  </si>
  <si>
    <t>pmol Cu/ 10 ^ 6 cells</t>
  </si>
  <si>
    <t>Total Cu (5 μMl)_average</t>
  </si>
  <si>
    <t>control (on ice)</t>
  </si>
  <si>
    <t>sCtr1  (on ice)</t>
  </si>
  <si>
    <t>control (RT)</t>
  </si>
  <si>
    <t>sCtr1 (RT)</t>
  </si>
  <si>
    <t>sCtr1_M150L  (RT)</t>
  </si>
  <si>
    <t>sCtr1_dN  (RT)</t>
  </si>
  <si>
    <t>sCtr1cryst (RT)</t>
  </si>
  <si>
    <t>sCtr1cryst_M150L (RT)</t>
  </si>
  <si>
    <t>sCtr1_dC (RT)</t>
  </si>
  <si>
    <t>sCtr1_E80Q  (RT)</t>
  </si>
  <si>
    <t>sCtr1_H135R (RT)</t>
  </si>
  <si>
    <t>sCtr1_M150L (on ice)</t>
  </si>
  <si>
    <t>sCtr1cryst_M150L (on ice)</t>
  </si>
  <si>
    <t>sCtr1_dC  (on ice)</t>
  </si>
  <si>
    <t>sCtr1_E80Q  (on ice)</t>
  </si>
  <si>
    <t>sCtr1_H135R (on ice)</t>
  </si>
  <si>
    <t>RT - ice</t>
  </si>
  <si>
    <t>sCtr1cryst (on ice)</t>
  </si>
  <si>
    <t>RT</t>
  </si>
  <si>
    <t>4 C</t>
  </si>
  <si>
    <t>average</t>
  </si>
  <si>
    <t>RT-4</t>
  </si>
  <si>
    <t>pmol Cu/10^6 cells/min</t>
  </si>
  <si>
    <t>error bar</t>
  </si>
  <si>
    <t>Ctr1 western intensity</t>
  </si>
  <si>
    <t>loading control intensity</t>
  </si>
  <si>
    <t>Ctr1/loading control</t>
  </si>
  <si>
    <t>ratio</t>
  </si>
  <si>
    <t>normalized activity</t>
  </si>
  <si>
    <t>re-normalized</t>
  </si>
  <si>
    <t>Empty vector</t>
  </si>
  <si>
    <t>sCtr1</t>
  </si>
  <si>
    <t>sCtr1_M150L</t>
  </si>
  <si>
    <t>sCtr1_E80Q</t>
  </si>
  <si>
    <t>sCtr1_H135R</t>
  </si>
  <si>
    <t>sCtr1_dN</t>
  </si>
  <si>
    <t>sCtr1_dC</t>
  </si>
  <si>
    <t>sCtr1_cryst</t>
  </si>
  <si>
    <t>sCtr1cryst_M150L</t>
  </si>
  <si>
    <t xml:space="preserve">Total Cu average </t>
  </si>
  <si>
    <t>Supplementary Figure 3c</t>
  </si>
  <si>
    <t>Supplementary Figure S3a Western</t>
  </si>
  <si>
    <t>Anti-Pma1</t>
  </si>
  <si>
    <t>Anti-His</t>
  </si>
  <si>
    <t>Relative Activity</t>
  </si>
  <si>
    <t>Figure 1b (rows 4,5,6, 11, and 12), Supplementary Figure 3a,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</si>
</sst>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8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4" fillId="0" borderId="0" xfId="1" applyFont="1" applyAlignment="1">
      <alignment horizontal="right"/>
    </xf>
    <xf numFmtId="0" fontId="4" fillId="0" borderId="0" xfId="1" applyFont="1"/>
    <xf numFmtId="0" fontId="4" fillId="0" borderId="0" xfId="1" applyFont="1" applyAlignment="1">
      <alignment horizontal="center"/>
    </xf>
    <xf numFmtId="0" fontId="4" fillId="0" borderId="0" xfId="1" applyFont="1" applyAlignment="1"/>
    <xf numFmtId="0" fontId="4" fillId="0" borderId="0" xfId="0" applyFont="1" applyAlignment="1">
      <alignment horizontal="center"/>
    </xf>
    <xf numFmtId="0" fontId="5" fillId="0" borderId="0" xfId="1" applyFont="1"/>
    <xf numFmtId="0" fontId="4" fillId="0" borderId="0" xfId="1" applyFont="1" applyAlignment="1">
      <alignment horizontal="center"/>
    </xf>
    <xf numFmtId="0" fontId="0" fillId="0" borderId="0" xfId="1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6" fillId="0" borderId="0" xfId="0" applyFont="1"/>
    <xf numFmtId="0" fontId="0" fillId="0" borderId="0" xfId="0" applyFont="1" applyAlignment="1">
      <alignment horizontal="center"/>
    </xf>
    <xf numFmtId="0" fontId="0" fillId="0" borderId="0" xfId="1" applyFont="1" applyAlignment="1">
      <alignment horizontal="center"/>
    </xf>
    <xf numFmtId="0" fontId="4" fillId="0" borderId="0" xfId="1" applyFont="1" applyAlignment="1">
      <alignment horizontal="center"/>
    </xf>
  </cellXfs>
  <cellStyles count="20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26</xdr:row>
      <xdr:rowOff>152400</xdr:rowOff>
    </xdr:from>
    <xdr:to>
      <xdr:col>4</xdr:col>
      <xdr:colOff>392026</xdr:colOff>
      <xdr:row>41</xdr:row>
      <xdr:rowOff>162812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7062" t="22086" r="22962" b="38873"/>
        <a:stretch/>
      </xdr:blipFill>
      <xdr:spPr>
        <a:xfrm>
          <a:off x="266700" y="4775200"/>
          <a:ext cx="3427326" cy="2677412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42</xdr:row>
      <xdr:rowOff>107404</xdr:rowOff>
    </xdr:from>
    <xdr:to>
      <xdr:col>4</xdr:col>
      <xdr:colOff>346125</xdr:colOff>
      <xdr:row>45</xdr:row>
      <xdr:rowOff>170685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0409" t="35918" r="20285" b="55382"/>
        <a:stretch/>
      </xdr:blipFill>
      <xdr:spPr>
        <a:xfrm>
          <a:off x="266700" y="7575004"/>
          <a:ext cx="3381425" cy="596681"/>
        </a:xfrm>
        <a:prstGeom prst="rect">
          <a:avLst/>
        </a:prstGeom>
      </xdr:spPr>
    </xdr:pic>
    <xdr:clientData/>
  </xdr:twoCellAnchor>
  <xdr:twoCellAnchor>
    <xdr:from>
      <xdr:col>0</xdr:col>
      <xdr:colOff>711200</xdr:colOff>
      <xdr:row>22</xdr:row>
      <xdr:rowOff>160158</xdr:rowOff>
    </xdr:from>
    <xdr:to>
      <xdr:col>1</xdr:col>
      <xdr:colOff>147310</xdr:colOff>
      <xdr:row>26</xdr:row>
      <xdr:rowOff>151073</xdr:rowOff>
    </xdr:to>
    <xdr:sp macro="" textlink="">
      <xdr:nvSpPr>
        <xdr:cNvPr id="4" name="TextBox 3"/>
        <xdr:cNvSpPr txBox="1"/>
      </xdr:nvSpPr>
      <xdr:spPr>
        <a:xfrm rot="18000000">
          <a:off x="490947" y="4292011"/>
          <a:ext cx="702115" cy="261610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Control </a:t>
          </a:r>
        </a:p>
      </xdr:txBody>
    </xdr:sp>
    <xdr:clientData/>
  </xdr:twoCellAnchor>
  <xdr:twoCellAnchor>
    <xdr:from>
      <xdr:col>1</xdr:col>
      <xdr:colOff>190368</xdr:colOff>
      <xdr:row>22</xdr:row>
      <xdr:rowOff>150251</xdr:rowOff>
    </xdr:from>
    <xdr:to>
      <xdr:col>1</xdr:col>
      <xdr:colOff>451978</xdr:colOff>
      <xdr:row>26</xdr:row>
      <xdr:rowOff>141166</xdr:rowOff>
    </xdr:to>
    <xdr:sp macro="" textlink="">
      <xdr:nvSpPr>
        <xdr:cNvPr id="5" name="TextBox 4"/>
        <xdr:cNvSpPr txBox="1"/>
      </xdr:nvSpPr>
      <xdr:spPr>
        <a:xfrm rot="18000000">
          <a:off x="795615" y="4282104"/>
          <a:ext cx="702115" cy="261610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Ctr1 </a:t>
          </a:r>
        </a:p>
      </xdr:txBody>
    </xdr:sp>
    <xdr:clientData/>
  </xdr:twoCellAnchor>
  <xdr:twoCellAnchor>
    <xdr:from>
      <xdr:col>1</xdr:col>
      <xdr:colOff>524969</xdr:colOff>
      <xdr:row>21</xdr:row>
      <xdr:rowOff>120022</xdr:rowOff>
    </xdr:from>
    <xdr:to>
      <xdr:col>1</xdr:col>
      <xdr:colOff>786579</xdr:colOff>
      <xdr:row>26</xdr:row>
      <xdr:rowOff>170126</xdr:rowOff>
    </xdr:to>
    <xdr:sp macro="" textlink="">
      <xdr:nvSpPr>
        <xdr:cNvPr id="6" name="TextBox 5"/>
        <xdr:cNvSpPr txBox="1"/>
      </xdr:nvSpPr>
      <xdr:spPr>
        <a:xfrm rot="18000000">
          <a:off x="1011722" y="4192569"/>
          <a:ext cx="939104" cy="261610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Ctr1 M150L </a:t>
          </a:r>
        </a:p>
      </xdr:txBody>
    </xdr:sp>
    <xdr:clientData/>
  </xdr:twoCellAnchor>
  <xdr:twoCellAnchor>
    <xdr:from>
      <xdr:col>2</xdr:col>
      <xdr:colOff>495251</xdr:colOff>
      <xdr:row>22</xdr:row>
      <xdr:rowOff>106956</xdr:rowOff>
    </xdr:from>
    <xdr:to>
      <xdr:col>2</xdr:col>
      <xdr:colOff>756861</xdr:colOff>
      <xdr:row>26</xdr:row>
      <xdr:rowOff>97871</xdr:rowOff>
    </xdr:to>
    <xdr:sp macro="" textlink="">
      <xdr:nvSpPr>
        <xdr:cNvPr id="7" name="TextBox 6"/>
        <xdr:cNvSpPr txBox="1"/>
      </xdr:nvSpPr>
      <xdr:spPr>
        <a:xfrm rot="18000000">
          <a:off x="1925998" y="4238809"/>
          <a:ext cx="702115" cy="261610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Ctr1 dN </a:t>
          </a:r>
        </a:p>
      </xdr:txBody>
    </xdr:sp>
    <xdr:clientData/>
  </xdr:twoCellAnchor>
  <xdr:twoCellAnchor>
    <xdr:from>
      <xdr:col>3</xdr:col>
      <xdr:colOff>154588</xdr:colOff>
      <xdr:row>22</xdr:row>
      <xdr:rowOff>143561</xdr:rowOff>
    </xdr:from>
    <xdr:to>
      <xdr:col>3</xdr:col>
      <xdr:colOff>416198</xdr:colOff>
      <xdr:row>26</xdr:row>
      <xdr:rowOff>134476</xdr:rowOff>
    </xdr:to>
    <xdr:sp macro="" textlink="">
      <xdr:nvSpPr>
        <xdr:cNvPr id="8" name="TextBox 7"/>
        <xdr:cNvSpPr txBox="1"/>
      </xdr:nvSpPr>
      <xdr:spPr>
        <a:xfrm rot="18000000">
          <a:off x="2410835" y="4275414"/>
          <a:ext cx="702115" cy="261610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Ctr1</a:t>
          </a:r>
          <a:r>
            <a:rPr lang="en-US" sz="1100" baseline="-25000"/>
            <a:t>cryst</a:t>
          </a:r>
          <a:r>
            <a:rPr lang="en-US" sz="1100"/>
            <a:t> </a:t>
          </a:r>
        </a:p>
      </xdr:txBody>
    </xdr:sp>
    <xdr:clientData/>
  </xdr:twoCellAnchor>
  <xdr:twoCellAnchor>
    <xdr:from>
      <xdr:col>3</xdr:col>
      <xdr:colOff>551795</xdr:colOff>
      <xdr:row>20</xdr:row>
      <xdr:rowOff>63500</xdr:rowOff>
    </xdr:from>
    <xdr:to>
      <xdr:col>3</xdr:col>
      <xdr:colOff>813405</xdr:colOff>
      <xdr:row>26</xdr:row>
      <xdr:rowOff>152919</xdr:rowOff>
    </xdr:to>
    <xdr:sp macro="" textlink="">
      <xdr:nvSpPr>
        <xdr:cNvPr id="9" name="TextBox 8"/>
        <xdr:cNvSpPr txBox="1"/>
      </xdr:nvSpPr>
      <xdr:spPr>
        <a:xfrm rot="18000000">
          <a:off x="2580990" y="4066805"/>
          <a:ext cx="1156219" cy="261610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Ctr1</a:t>
          </a:r>
          <a:r>
            <a:rPr lang="en-US" sz="1100" baseline="-25000"/>
            <a:t>cryst</a:t>
          </a:r>
          <a:r>
            <a:rPr lang="en-US" sz="1100"/>
            <a:t> M150L</a:t>
          </a:r>
        </a:p>
      </xdr:txBody>
    </xdr:sp>
    <xdr:clientData/>
  </xdr:twoCellAnchor>
  <xdr:twoCellAnchor>
    <xdr:from>
      <xdr:col>2</xdr:col>
      <xdr:colOff>784467</xdr:colOff>
      <xdr:row>21</xdr:row>
      <xdr:rowOff>107267</xdr:rowOff>
    </xdr:from>
    <xdr:to>
      <xdr:col>3</xdr:col>
      <xdr:colOff>220577</xdr:colOff>
      <xdr:row>26</xdr:row>
      <xdr:rowOff>157371</xdr:rowOff>
    </xdr:to>
    <xdr:sp macro="" textlink="">
      <xdr:nvSpPr>
        <xdr:cNvPr id="10" name="TextBox 9"/>
        <xdr:cNvSpPr txBox="1"/>
      </xdr:nvSpPr>
      <xdr:spPr>
        <a:xfrm rot="18000000">
          <a:off x="2096720" y="4179814"/>
          <a:ext cx="939104" cy="261610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>
              <a:solidFill>
                <a:srgbClr val="000000"/>
              </a:solidFill>
            </a:rPr>
            <a:t>Ctr1 dC </a:t>
          </a:r>
        </a:p>
      </xdr:txBody>
    </xdr:sp>
    <xdr:clientData/>
  </xdr:twoCellAnchor>
  <xdr:twoCellAnchor>
    <xdr:from>
      <xdr:col>1</xdr:col>
      <xdr:colOff>814118</xdr:colOff>
      <xdr:row>21</xdr:row>
      <xdr:rowOff>114985</xdr:rowOff>
    </xdr:from>
    <xdr:to>
      <xdr:col>2</xdr:col>
      <xdr:colOff>250228</xdr:colOff>
      <xdr:row>26</xdr:row>
      <xdr:rowOff>165089</xdr:rowOff>
    </xdr:to>
    <xdr:sp macro="" textlink="">
      <xdr:nvSpPr>
        <xdr:cNvPr id="11" name="TextBox 10"/>
        <xdr:cNvSpPr txBox="1"/>
      </xdr:nvSpPr>
      <xdr:spPr>
        <a:xfrm rot="18000000">
          <a:off x="1300871" y="4187532"/>
          <a:ext cx="939104" cy="261610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>
              <a:solidFill>
                <a:srgbClr val="000000"/>
              </a:solidFill>
            </a:rPr>
            <a:t>Ctr1 E80Q </a:t>
          </a:r>
        </a:p>
      </xdr:txBody>
    </xdr:sp>
    <xdr:clientData/>
  </xdr:twoCellAnchor>
  <xdr:twoCellAnchor>
    <xdr:from>
      <xdr:col>2</xdr:col>
      <xdr:colOff>281270</xdr:colOff>
      <xdr:row>21</xdr:row>
      <xdr:rowOff>99011</xdr:rowOff>
    </xdr:from>
    <xdr:to>
      <xdr:col>2</xdr:col>
      <xdr:colOff>542880</xdr:colOff>
      <xdr:row>26</xdr:row>
      <xdr:rowOff>149115</xdr:rowOff>
    </xdr:to>
    <xdr:sp macro="" textlink="">
      <xdr:nvSpPr>
        <xdr:cNvPr id="12" name="TextBox 11"/>
        <xdr:cNvSpPr txBox="1"/>
      </xdr:nvSpPr>
      <xdr:spPr>
        <a:xfrm rot="18000000">
          <a:off x="1593523" y="4171558"/>
          <a:ext cx="939104" cy="261610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>
              <a:solidFill>
                <a:srgbClr val="000000"/>
              </a:solidFill>
            </a:rPr>
            <a:t>Ctr1 H135R </a:t>
          </a:r>
        </a:p>
      </xdr:txBody>
    </xdr:sp>
    <xdr:clientData/>
  </xdr:twoCellAnchor>
  <xdr:twoCellAnchor>
    <xdr:from>
      <xdr:col>3</xdr:col>
      <xdr:colOff>794227</xdr:colOff>
      <xdr:row>25</xdr:row>
      <xdr:rowOff>87659</xdr:rowOff>
    </xdr:from>
    <xdr:to>
      <xdr:col>4</xdr:col>
      <xdr:colOff>626651</xdr:colOff>
      <xdr:row>26</xdr:row>
      <xdr:rowOff>171469</xdr:rowOff>
    </xdr:to>
    <xdr:sp macro="" textlink="">
      <xdr:nvSpPr>
        <xdr:cNvPr id="13" name="TextBox 12"/>
        <xdr:cNvSpPr txBox="1"/>
      </xdr:nvSpPr>
      <xdr:spPr>
        <a:xfrm>
          <a:off x="3270727" y="4532659"/>
          <a:ext cx="65792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zh-CN" sz="1100"/>
            <a:t>MW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tabSelected="1" topLeftCell="A28" workbookViewId="0">
      <selection activeCell="F21" sqref="F21"/>
    </sheetView>
  </sheetViews>
  <sheetFormatPr defaultColWidth="11.42578125" defaultRowHeight="15" x14ac:dyDescent="0.25"/>
  <sheetData>
    <row r="1" spans="1:29" x14ac:dyDescent="0.25">
      <c r="A1" s="16" t="s">
        <v>52</v>
      </c>
    </row>
    <row r="2" spans="1:29" x14ac:dyDescent="0.25">
      <c r="A2" s="16"/>
    </row>
    <row r="3" spans="1:29" s="12" customFormat="1" x14ac:dyDescent="0.25">
      <c r="C3" s="17" t="s">
        <v>25</v>
      </c>
      <c r="D3" s="17"/>
      <c r="E3" s="17"/>
      <c r="G3" s="17" t="s">
        <v>26</v>
      </c>
      <c r="H3" s="17"/>
      <c r="I3" s="17"/>
      <c r="J3" s="12" t="s">
        <v>27</v>
      </c>
      <c r="L3" s="17" t="s">
        <v>28</v>
      </c>
      <c r="M3" s="17"/>
      <c r="N3" s="17"/>
      <c r="P3" s="17" t="s">
        <v>29</v>
      </c>
      <c r="Q3" s="17"/>
      <c r="R3" s="17"/>
      <c r="S3" s="12" t="s">
        <v>27</v>
      </c>
      <c r="T3" s="12" t="s">
        <v>30</v>
      </c>
      <c r="V3" s="12" t="s">
        <v>31</v>
      </c>
      <c r="W3" s="12" t="s">
        <v>32</v>
      </c>
      <c r="X3" s="12" t="s">
        <v>33</v>
      </c>
      <c r="Y3" s="12" t="s">
        <v>34</v>
      </c>
      <c r="AA3" s="12" t="s">
        <v>35</v>
      </c>
      <c r="AB3" s="12" t="s">
        <v>36</v>
      </c>
      <c r="AC3" s="12" t="s">
        <v>51</v>
      </c>
    </row>
    <row r="4" spans="1:29" s="12" customFormat="1" x14ac:dyDescent="0.25">
      <c r="B4" s="12" t="s">
        <v>37</v>
      </c>
      <c r="C4" s="13">
        <v>5013.3</v>
      </c>
      <c r="D4" s="13">
        <v>5546.1</v>
      </c>
      <c r="E4" s="13">
        <v>5350.9</v>
      </c>
      <c r="G4" s="13">
        <v>1208</v>
      </c>
      <c r="H4" s="13">
        <v>1173.9000000000001</v>
      </c>
      <c r="I4" s="13">
        <v>1094.3</v>
      </c>
      <c r="J4" s="14">
        <f>AVERAGE(G4:I4)</f>
        <v>1158.7333333333333</v>
      </c>
      <c r="L4" s="14">
        <f>C4-J4</f>
        <v>3854.5666666666666</v>
      </c>
      <c r="M4" s="14">
        <f>D4-J4</f>
        <v>4387.3666666666668</v>
      </c>
      <c r="N4" s="14">
        <f>E4-J4</f>
        <v>4192.1666666666661</v>
      </c>
      <c r="P4" s="12">
        <f>L4/211527.7*5000/20/4</f>
        <v>1.138907181738688</v>
      </c>
      <c r="Q4" s="12">
        <f>M4/211527.7*5000/20/4</f>
        <v>1.2963333722565253</v>
      </c>
      <c r="R4" s="12">
        <f>N4/211527.7*5000/20/4</f>
        <v>1.2386577108656058</v>
      </c>
      <c r="S4" s="12">
        <f>AVERAGE(P4:R4)</f>
        <v>1.2246327549536065</v>
      </c>
      <c r="T4" s="12">
        <f>STDEV(P4:R4)</f>
        <v>7.9644685362488268E-2</v>
      </c>
    </row>
    <row r="5" spans="1:29" s="12" customFormat="1" x14ac:dyDescent="0.25">
      <c r="B5" s="12" t="s">
        <v>38</v>
      </c>
      <c r="C5" s="13">
        <v>14939.7</v>
      </c>
      <c r="D5" s="13">
        <v>14949.3</v>
      </c>
      <c r="E5" s="13">
        <v>14330.2</v>
      </c>
      <c r="G5" s="13">
        <v>1652.4</v>
      </c>
      <c r="H5" s="13">
        <v>1578.2</v>
      </c>
      <c r="I5" s="13">
        <v>1483.5</v>
      </c>
      <c r="J5" s="14">
        <f t="shared" ref="J5:J12" si="0">AVERAGE(G5:I5)</f>
        <v>1571.3666666666668</v>
      </c>
      <c r="L5" s="14">
        <f t="shared" ref="L5:L12" si="1">C5-J5</f>
        <v>13368.333333333334</v>
      </c>
      <c r="M5" s="14">
        <f t="shared" ref="M5:M12" si="2">D5-J5</f>
        <v>13377.933333333332</v>
      </c>
      <c r="N5" s="14">
        <f t="shared" ref="N5:N12" si="3">E5-J5</f>
        <v>12758.833333333334</v>
      </c>
      <c r="P5" s="12">
        <f t="shared" ref="P5:R12" si="4">L5/211527.7*5000/20/4</f>
        <v>3.9499357924911651</v>
      </c>
      <c r="Q5" s="12">
        <f t="shared" si="4"/>
        <v>3.9527723004284225</v>
      </c>
      <c r="R5" s="12">
        <f t="shared" si="4"/>
        <v>3.7698470854329402</v>
      </c>
      <c r="S5" s="12">
        <f t="shared" ref="S5:S12" si="5">AVERAGE(P5:R5)</f>
        <v>3.8908517261175093</v>
      </c>
      <c r="T5" s="12">
        <f t="shared" ref="T5:T12" si="6">STDEV(P5:R5)</f>
        <v>0.10480268958724667</v>
      </c>
      <c r="U5" s="12">
        <f>S5-$S$4</f>
        <v>2.6662189711639028</v>
      </c>
      <c r="V5">
        <v>20.665999999999997</v>
      </c>
      <c r="W5" s="12">
        <v>58.905000000000001</v>
      </c>
      <c r="X5" s="15">
        <f>V5/W5</f>
        <v>0.35083609201256255</v>
      </c>
      <c r="Y5" s="15">
        <f>X5/$X$5</f>
        <v>1</v>
      </c>
      <c r="AA5" s="12">
        <f>S5/Y5</f>
        <v>3.8908517261175093</v>
      </c>
      <c r="AB5" s="12">
        <f>U5/Y5</f>
        <v>2.6662189711639028</v>
      </c>
      <c r="AC5" s="12">
        <f>AB5/AB5</f>
        <v>1</v>
      </c>
    </row>
    <row r="6" spans="1:29" s="12" customFormat="1" x14ac:dyDescent="0.25">
      <c r="B6" s="12" t="s">
        <v>39</v>
      </c>
      <c r="C6" s="13">
        <v>5380.1</v>
      </c>
      <c r="D6" s="13">
        <v>6547</v>
      </c>
      <c r="E6" s="13">
        <v>5419.1</v>
      </c>
      <c r="G6" s="13">
        <v>844.3</v>
      </c>
      <c r="H6" s="13">
        <v>907.6</v>
      </c>
      <c r="I6" s="13">
        <v>933.4</v>
      </c>
      <c r="J6" s="14">
        <f t="shared" si="0"/>
        <v>895.1</v>
      </c>
      <c r="L6" s="14">
        <f t="shared" si="1"/>
        <v>4485</v>
      </c>
      <c r="M6" s="14">
        <f t="shared" si="2"/>
        <v>5651.9</v>
      </c>
      <c r="N6" s="14">
        <f t="shared" si="3"/>
        <v>4524</v>
      </c>
      <c r="P6" s="12">
        <f t="shared" si="4"/>
        <v>1.3251810519378784</v>
      </c>
      <c r="Q6" s="12">
        <f t="shared" si="4"/>
        <v>1.669964501103165</v>
      </c>
      <c r="R6" s="12">
        <f t="shared" si="4"/>
        <v>1.3367043654329904</v>
      </c>
      <c r="S6" s="12">
        <f t="shared" si="5"/>
        <v>1.4439499728246779</v>
      </c>
      <c r="T6" s="12">
        <f t="shared" si="6"/>
        <v>0.19581910512814302</v>
      </c>
      <c r="U6" s="12">
        <f t="shared" ref="U6:U12" si="7">S6-$S$4</f>
        <v>0.21931721787107139</v>
      </c>
      <c r="V6">
        <v>34.979000000000013</v>
      </c>
      <c r="W6" s="12">
        <v>102.21700000000001</v>
      </c>
      <c r="X6" s="15">
        <f t="shared" ref="X6:X12" si="8">V6/W6</f>
        <v>0.34220335169296701</v>
      </c>
      <c r="Y6" s="15">
        <f t="shared" ref="Y6:Y12" si="9">X6/$X$5</f>
        <v>0.97539380777481</v>
      </c>
      <c r="AA6" s="12">
        <f t="shared" ref="AA6:AA12" si="10">S6/Y6</f>
        <v>1.4803763990657237</v>
      </c>
      <c r="AB6" s="12">
        <f t="shared" ref="AB6:AB12" si="11">U6/Y6</f>
        <v>0.2248499181796173</v>
      </c>
      <c r="AC6" s="12">
        <f>AB6/$AB$5</f>
        <v>8.4332877611122098E-2</v>
      </c>
    </row>
    <row r="7" spans="1:29" s="12" customFormat="1" x14ac:dyDescent="0.25">
      <c r="B7" s="12" t="s">
        <v>40</v>
      </c>
      <c r="C7" s="13">
        <v>11996</v>
      </c>
      <c r="D7" s="13">
        <v>12386.8</v>
      </c>
      <c r="E7" s="13">
        <v>11775.1</v>
      </c>
      <c r="G7" s="13">
        <v>1130.5</v>
      </c>
      <c r="H7" s="13">
        <v>1195.7</v>
      </c>
      <c r="I7" s="13">
        <v>1107.3</v>
      </c>
      <c r="J7" s="14">
        <f t="shared" si="0"/>
        <v>1144.5</v>
      </c>
      <c r="L7" s="14">
        <f t="shared" si="1"/>
        <v>10851.5</v>
      </c>
      <c r="M7" s="14">
        <f t="shared" si="2"/>
        <v>11242.3</v>
      </c>
      <c r="N7" s="14">
        <f t="shared" si="3"/>
        <v>10630.6</v>
      </c>
      <c r="P7" s="12">
        <f t="shared" si="4"/>
        <v>3.2062881126207108</v>
      </c>
      <c r="Q7" s="12">
        <f t="shared" si="4"/>
        <v>3.3217576232332688</v>
      </c>
      <c r="R7" s="12">
        <f t="shared" si="4"/>
        <v>3.1410188831060895</v>
      </c>
      <c r="S7" s="12">
        <f t="shared" si="5"/>
        <v>3.2230215396533559</v>
      </c>
      <c r="T7" s="12">
        <f t="shared" si="6"/>
        <v>9.1523924363429016E-2</v>
      </c>
      <c r="U7" s="12">
        <f t="shared" si="7"/>
        <v>1.9983887846997495</v>
      </c>
      <c r="V7">
        <v>17.795999999999992</v>
      </c>
      <c r="W7" s="12">
        <v>101.59</v>
      </c>
      <c r="X7" s="15">
        <f t="shared" si="8"/>
        <v>0.17517472192144887</v>
      </c>
      <c r="Y7" s="15">
        <f t="shared" si="9"/>
        <v>0.49930644511675926</v>
      </c>
      <c r="AA7" s="12">
        <f t="shared" si="10"/>
        <v>6.4549968685056234</v>
      </c>
      <c r="AB7" s="12">
        <f t="shared" si="11"/>
        <v>4.0023292393761123</v>
      </c>
      <c r="AC7" s="12">
        <f t="shared" ref="AC7:AC12" si="12">AB7/$AB$5</f>
        <v>1.5011254824388816</v>
      </c>
    </row>
    <row r="8" spans="1:29" s="12" customFormat="1" x14ac:dyDescent="0.25">
      <c r="B8" s="12" t="s">
        <v>41</v>
      </c>
      <c r="C8" s="13">
        <v>11521.8</v>
      </c>
      <c r="D8" s="13">
        <v>11787.1</v>
      </c>
      <c r="E8" s="13">
        <v>11766.8</v>
      </c>
      <c r="G8" s="13">
        <v>911.3</v>
      </c>
      <c r="H8" s="13">
        <v>921.8</v>
      </c>
      <c r="I8" s="13">
        <v>915</v>
      </c>
      <c r="J8" s="14">
        <f t="shared" si="0"/>
        <v>916.0333333333333</v>
      </c>
      <c r="L8" s="14">
        <f t="shared" si="1"/>
        <v>10605.766666666666</v>
      </c>
      <c r="M8" s="14">
        <f t="shared" si="2"/>
        <v>10871.066666666668</v>
      </c>
      <c r="N8" s="14">
        <f t="shared" si="3"/>
        <v>10850.766666666666</v>
      </c>
      <c r="P8" s="12">
        <f t="shared" si="4"/>
        <v>3.1336813886156123</v>
      </c>
      <c r="Q8" s="12">
        <f t="shared" si="4"/>
        <v>3.2120694673400543</v>
      </c>
      <c r="R8" s="12">
        <f t="shared" si="4"/>
        <v>3.2060714349310593</v>
      </c>
      <c r="S8" s="12">
        <f t="shared" si="5"/>
        <v>3.1839407636289088</v>
      </c>
      <c r="T8" s="12">
        <f t="shared" si="6"/>
        <v>4.3629092137474103E-2</v>
      </c>
      <c r="U8" s="12">
        <f t="shared" si="7"/>
        <v>1.9593080086753023</v>
      </c>
      <c r="V8">
        <v>10.883999999999986</v>
      </c>
      <c r="W8" s="12">
        <v>119.26499999999999</v>
      </c>
      <c r="X8" s="15">
        <f t="shared" si="8"/>
        <v>9.1258961136963801E-2</v>
      </c>
      <c r="Y8" s="15">
        <f t="shared" si="9"/>
        <v>0.26011850894091038</v>
      </c>
      <c r="AA8" s="12">
        <f t="shared" si="10"/>
        <v>12.240346819580557</v>
      </c>
      <c r="AB8" s="12">
        <f t="shared" si="11"/>
        <v>7.5323667533415968</v>
      </c>
      <c r="AC8" s="12">
        <f t="shared" si="12"/>
        <v>2.8251118287007917</v>
      </c>
    </row>
    <row r="9" spans="1:29" s="12" customFormat="1" x14ac:dyDescent="0.25">
      <c r="B9" s="12" t="s">
        <v>42</v>
      </c>
      <c r="C9" s="13">
        <v>24524.9</v>
      </c>
      <c r="D9" s="13">
        <v>25663.1</v>
      </c>
      <c r="E9" s="13">
        <v>25897.4</v>
      </c>
      <c r="G9" s="13">
        <v>3266.2</v>
      </c>
      <c r="H9" s="13">
        <v>3441.9</v>
      </c>
      <c r="I9" s="13">
        <v>3252.4</v>
      </c>
      <c r="J9" s="14">
        <f t="shared" si="0"/>
        <v>3320.1666666666665</v>
      </c>
      <c r="L9" s="14">
        <f t="shared" si="1"/>
        <v>21204.733333333334</v>
      </c>
      <c r="M9" s="14">
        <f t="shared" si="2"/>
        <v>22342.933333333331</v>
      </c>
      <c r="N9" s="14">
        <f t="shared" si="3"/>
        <v>22577.233333333334</v>
      </c>
      <c r="P9" s="12">
        <f t="shared" si="4"/>
        <v>6.2653535841089996</v>
      </c>
      <c r="Q9" s="12">
        <f t="shared" si="4"/>
        <v>6.6016570564201897</v>
      </c>
      <c r="R9" s="12">
        <f t="shared" si="4"/>
        <v>6.6708855782639018</v>
      </c>
      <c r="S9" s="12">
        <f t="shared" si="5"/>
        <v>6.5126320729310301</v>
      </c>
      <c r="T9" s="12">
        <f t="shared" si="6"/>
        <v>0.21692887160252955</v>
      </c>
      <c r="U9" s="12">
        <f t="shared" si="7"/>
        <v>5.2879993179774232</v>
      </c>
      <c r="V9">
        <v>181.59399999999999</v>
      </c>
      <c r="W9" s="12">
        <v>127.40600000000001</v>
      </c>
      <c r="X9" s="15">
        <f t="shared" si="8"/>
        <v>1.4253174889722617</v>
      </c>
      <c r="Y9" s="15">
        <f t="shared" si="9"/>
        <v>4.0626307310515379</v>
      </c>
      <c r="AA9" s="12">
        <f t="shared" si="10"/>
        <v>1.6030578470136649</v>
      </c>
      <c r="AB9" s="12">
        <f t="shared" si="11"/>
        <v>1.301619484527633</v>
      </c>
      <c r="AC9" s="12">
        <f t="shared" si="12"/>
        <v>0.48818926675007046</v>
      </c>
    </row>
    <row r="10" spans="1:29" s="12" customFormat="1" x14ac:dyDescent="0.25">
      <c r="B10" s="12" t="s">
        <v>43</v>
      </c>
      <c r="C10" s="13">
        <v>15400</v>
      </c>
      <c r="D10" s="13">
        <v>15786.2</v>
      </c>
      <c r="E10" s="13">
        <v>15315.4</v>
      </c>
      <c r="G10" s="13">
        <v>1478.8</v>
      </c>
      <c r="H10" s="13">
        <v>1425.8</v>
      </c>
      <c r="I10" s="13">
        <v>1578.9</v>
      </c>
      <c r="J10" s="14">
        <f t="shared" si="0"/>
        <v>1494.5</v>
      </c>
      <c r="L10" s="14">
        <f t="shared" si="1"/>
        <v>13905.5</v>
      </c>
      <c r="M10" s="14">
        <f t="shared" si="2"/>
        <v>14291.7</v>
      </c>
      <c r="N10" s="14">
        <f t="shared" si="3"/>
        <v>13820.9</v>
      </c>
      <c r="P10" s="12">
        <f t="shared" si="4"/>
        <v>4.1086522001610195</v>
      </c>
      <c r="Q10" s="12">
        <f t="shared" si="4"/>
        <v>4.2227625507203079</v>
      </c>
      <c r="R10" s="12">
        <f t="shared" si="4"/>
        <v>4.0836554739639297</v>
      </c>
      <c r="S10" s="12">
        <f t="shared" si="5"/>
        <v>4.1383567416150857</v>
      </c>
      <c r="T10" s="12">
        <f t="shared" si="6"/>
        <v>7.4158374700187962E-2</v>
      </c>
      <c r="U10" s="12">
        <f t="shared" si="7"/>
        <v>2.9137239866614792</v>
      </c>
      <c r="V10">
        <v>130.965</v>
      </c>
      <c r="W10" s="12">
        <v>66.498999999999995</v>
      </c>
      <c r="X10" s="15">
        <f t="shared" si="8"/>
        <v>1.969428111700928</v>
      </c>
      <c r="Y10" s="15">
        <f t="shared" si="9"/>
        <v>5.6135276744286839</v>
      </c>
      <c r="AA10" s="12">
        <f t="shared" si="10"/>
        <v>0.73721142597489131</v>
      </c>
      <c r="AB10" s="12">
        <f t="shared" si="11"/>
        <v>0.51905399877769787</v>
      </c>
      <c r="AC10" s="12">
        <f t="shared" si="12"/>
        <v>0.19467793320483037</v>
      </c>
    </row>
    <row r="11" spans="1:29" s="12" customFormat="1" x14ac:dyDescent="0.25">
      <c r="B11" s="12" t="s">
        <v>44</v>
      </c>
      <c r="C11" s="13">
        <v>11853.1</v>
      </c>
      <c r="D11" s="13">
        <v>12093.3</v>
      </c>
      <c r="E11" s="13">
        <v>11574.1</v>
      </c>
      <c r="G11" s="13">
        <v>1399.9</v>
      </c>
      <c r="H11" s="13">
        <v>1550.7</v>
      </c>
      <c r="I11" s="13">
        <v>1491.1</v>
      </c>
      <c r="J11" s="14">
        <f t="shared" si="0"/>
        <v>1480.5666666666668</v>
      </c>
      <c r="L11" s="14">
        <f t="shared" si="1"/>
        <v>10372.533333333333</v>
      </c>
      <c r="M11" s="14">
        <f t="shared" si="2"/>
        <v>10612.733333333332</v>
      </c>
      <c r="N11" s="14">
        <f t="shared" si="3"/>
        <v>10093.533333333333</v>
      </c>
      <c r="P11" s="12">
        <f t="shared" si="4"/>
        <v>3.0647680343204851</v>
      </c>
      <c r="Q11" s="12">
        <f t="shared" si="4"/>
        <v>3.1357398266673027</v>
      </c>
      <c r="R11" s="12">
        <f t="shared" si="4"/>
        <v>2.9823320223939147</v>
      </c>
      <c r="S11" s="12">
        <f t="shared" si="5"/>
        <v>3.0609466277939013</v>
      </c>
      <c r="T11" s="12">
        <f t="shared" si="6"/>
        <v>7.6775262707962075E-2</v>
      </c>
      <c r="U11" s="12">
        <f t="shared" si="7"/>
        <v>1.8363138728402948</v>
      </c>
      <c r="V11">
        <v>351.40499999999997</v>
      </c>
      <c r="W11" s="12">
        <v>134.17599999999999</v>
      </c>
      <c r="X11" s="15">
        <f t="shared" si="8"/>
        <v>2.6189855115668972</v>
      </c>
      <c r="Y11" s="15">
        <f t="shared" si="9"/>
        <v>7.4649831394003723</v>
      </c>
      <c r="AA11" s="12">
        <f t="shared" si="10"/>
        <v>0.41004066193239558</v>
      </c>
      <c r="AB11" s="12">
        <f t="shared" si="11"/>
        <v>0.24599035772072722</v>
      </c>
      <c r="AC11" s="12">
        <f t="shared" si="12"/>
        <v>9.2261873604981282E-2</v>
      </c>
    </row>
    <row r="12" spans="1:29" s="12" customFormat="1" x14ac:dyDescent="0.25">
      <c r="B12" s="12" t="s">
        <v>45</v>
      </c>
      <c r="C12" s="13">
        <v>6283.7</v>
      </c>
      <c r="D12" s="13">
        <v>5652.6</v>
      </c>
      <c r="E12" s="13">
        <v>5595.2</v>
      </c>
      <c r="G12" s="13">
        <v>802.3</v>
      </c>
      <c r="H12" s="13">
        <v>633.70000000000005</v>
      </c>
      <c r="I12" s="13">
        <v>691.5</v>
      </c>
      <c r="J12" s="14">
        <f t="shared" si="0"/>
        <v>709.16666666666663</v>
      </c>
      <c r="L12" s="14">
        <f t="shared" si="1"/>
        <v>5574.5333333333328</v>
      </c>
      <c r="M12" s="14">
        <f t="shared" si="2"/>
        <v>4943.4333333333334</v>
      </c>
      <c r="N12" s="14">
        <f t="shared" si="3"/>
        <v>4886.0333333333328</v>
      </c>
      <c r="P12" s="12">
        <f t="shared" si="4"/>
        <v>1.647105004844913</v>
      </c>
      <c r="Q12" s="12">
        <f t="shared" si="4"/>
        <v>1.4606341549278574</v>
      </c>
      <c r="R12" s="12">
        <f t="shared" si="4"/>
        <v>1.4436742012196666</v>
      </c>
      <c r="S12" s="12">
        <f t="shared" si="5"/>
        <v>1.5171377869974789</v>
      </c>
      <c r="T12" s="12">
        <f t="shared" si="6"/>
        <v>0.1128739043964448</v>
      </c>
      <c r="U12" s="12">
        <f t="shared" si="7"/>
        <v>0.29250503204387246</v>
      </c>
      <c r="V12">
        <v>279.00199999999995</v>
      </c>
      <c r="W12" s="12">
        <v>106.703</v>
      </c>
      <c r="X12" s="15">
        <f t="shared" si="8"/>
        <v>2.6147530997254056</v>
      </c>
      <c r="Y12" s="15">
        <f t="shared" si="9"/>
        <v>7.4529193525270996</v>
      </c>
      <c r="AA12" s="12">
        <f t="shared" si="10"/>
        <v>0.20356288794176408</v>
      </c>
      <c r="AB12" s="12">
        <f t="shared" si="11"/>
        <v>3.9247041086616787E-2</v>
      </c>
      <c r="AC12" s="12">
        <f t="shared" si="12"/>
        <v>1.4720111705410306E-2</v>
      </c>
    </row>
    <row r="14" spans="1:29" s="12" customFormat="1" x14ac:dyDescent="0.25">
      <c r="B14" s="12" t="s">
        <v>4</v>
      </c>
      <c r="C14" s="13">
        <v>207713.3</v>
      </c>
      <c r="D14" s="13">
        <v>219737.60000000001</v>
      </c>
      <c r="E14" s="13">
        <v>207132.2</v>
      </c>
    </row>
    <row r="15" spans="1:29" s="12" customFormat="1" x14ac:dyDescent="0.25">
      <c r="B15" s="12" t="s">
        <v>46</v>
      </c>
      <c r="C15" s="13">
        <f>AVERAGE(C14:E14)</f>
        <v>211527.70000000004</v>
      </c>
    </row>
    <row r="20" spans="1:1" x14ac:dyDescent="0.25">
      <c r="A20" s="16" t="s">
        <v>48</v>
      </c>
    </row>
    <row r="36" spans="6:6" x14ac:dyDescent="0.25">
      <c r="F36" t="s">
        <v>50</v>
      </c>
    </row>
    <row r="45" spans="6:6" x14ac:dyDescent="0.25">
      <c r="F45" t="s">
        <v>49</v>
      </c>
    </row>
    <row r="62" spans="3:3" x14ac:dyDescent="0.25">
      <c r="C62" s="16"/>
    </row>
  </sheetData>
  <mergeCells count="4">
    <mergeCell ref="C3:E3"/>
    <mergeCell ref="G3:I3"/>
    <mergeCell ref="L3:N3"/>
    <mergeCell ref="P3:R3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workbookViewId="0">
      <selection activeCell="V12" sqref="V12"/>
    </sheetView>
  </sheetViews>
  <sheetFormatPr defaultColWidth="10.85546875" defaultRowHeight="15.75" x14ac:dyDescent="0.25"/>
  <cols>
    <col min="1" max="1" width="27.28515625" style="1" customWidth="1"/>
    <col min="2" max="3" width="10.85546875" style="1"/>
    <col min="4" max="4" width="10.85546875" style="1" customWidth="1"/>
    <col min="5" max="5" width="10.85546875" style="1"/>
    <col min="6" max="6" width="20.140625" style="1" customWidth="1"/>
    <col min="7" max="7" width="10.85546875" style="1"/>
    <col min="8" max="8" width="13.28515625" style="1" customWidth="1"/>
    <col min="9" max="9" width="13" style="1" customWidth="1"/>
    <col min="10" max="10" width="10.85546875" style="1"/>
    <col min="11" max="11" width="11.42578125" style="1" customWidth="1"/>
    <col min="12" max="16384" width="10.85546875" style="1"/>
  </cols>
  <sheetData>
    <row r="1" spans="1:21" x14ac:dyDescent="0.25">
      <c r="A1" s="16" t="s">
        <v>47</v>
      </c>
    </row>
    <row r="2" spans="1:21" x14ac:dyDescent="0.25">
      <c r="A2" s="16"/>
    </row>
    <row r="3" spans="1:21" s="3" customFormat="1" ht="15" x14ac:dyDescent="0.25">
      <c r="A3" s="2" t="s">
        <v>0</v>
      </c>
      <c r="B3" s="18" t="s">
        <v>9</v>
      </c>
      <c r="C3" s="19"/>
      <c r="D3" s="19"/>
      <c r="F3" s="11" t="s">
        <v>7</v>
      </c>
      <c r="H3" s="18" t="s">
        <v>23</v>
      </c>
      <c r="I3" s="19"/>
      <c r="J3" s="19"/>
      <c r="K3" s="5"/>
      <c r="L3" s="4"/>
      <c r="M3" s="19" t="s">
        <v>5</v>
      </c>
      <c r="N3" s="19"/>
      <c r="O3" s="19"/>
      <c r="P3" s="4"/>
      <c r="Q3" s="4" t="s">
        <v>1</v>
      </c>
      <c r="R3" s="4"/>
      <c r="S3" s="4" t="s">
        <v>2</v>
      </c>
      <c r="T3" s="4"/>
      <c r="U3" s="4"/>
    </row>
    <row r="4" spans="1:21" s="3" customFormat="1" ht="15" x14ac:dyDescent="0.25">
      <c r="A4" s="3">
        <v>5</v>
      </c>
      <c r="B4" s="3">
        <v>2006.3625433944253</v>
      </c>
      <c r="C4" s="3">
        <v>1992.0790163582997</v>
      </c>
      <c r="D4" s="3">
        <v>1942.498071753713</v>
      </c>
      <c r="F4" s="6">
        <v>1655.4436909082906</v>
      </c>
      <c r="H4" s="3">
        <f>B4-F4</f>
        <v>350.91885248613471</v>
      </c>
      <c r="I4" s="3">
        <f>C4-F4</f>
        <v>336.63532545000908</v>
      </c>
      <c r="J4" s="3">
        <f>D4-F4</f>
        <v>287.05438084542243</v>
      </c>
      <c r="M4" s="3">
        <f>H4/189375.8082*5000/4</f>
        <v>2.3162861707468525</v>
      </c>
      <c r="N4" s="3">
        <f>I4/189375.8082*5000/4</f>
        <v>2.2220058665999733</v>
      </c>
      <c r="O4" s="3">
        <f>J4/189375.8082*5000/4</f>
        <v>1.8947403021922946</v>
      </c>
      <c r="Q4" s="3">
        <f>AVERAGE(M4:O4)</f>
        <v>2.1443441131797072</v>
      </c>
      <c r="S4" s="3">
        <f>STDEV(M4:O4)</f>
        <v>0.22124362314445778</v>
      </c>
    </row>
    <row r="5" spans="1:21" s="3" customFormat="1" ht="15" x14ac:dyDescent="0.25">
      <c r="A5" s="3">
        <v>10</v>
      </c>
      <c r="B5" s="3">
        <v>4221.6648593137197</v>
      </c>
      <c r="C5" s="3">
        <v>4021.2870910009683</v>
      </c>
      <c r="D5" s="7"/>
      <c r="F5" s="6">
        <v>1488.8982387120516</v>
      </c>
      <c r="H5" s="3">
        <f t="shared" ref="H5:H8" si="0">B5-F5</f>
        <v>2732.7666206016684</v>
      </c>
      <c r="I5" s="3">
        <f t="shared" ref="I5:I8" si="1">C5-F5</f>
        <v>2532.3888522889165</v>
      </c>
      <c r="J5" s="7"/>
      <c r="M5" s="3">
        <f t="shared" ref="M5:M7" si="2">H5/189375.8082*5000/4</f>
        <v>18.0379865211954</v>
      </c>
      <c r="N5" s="3">
        <f t="shared" ref="N5:N8" si="3">I5/189375.8082*5000/4</f>
        <v>16.715366632352914</v>
      </c>
      <c r="O5" s="7"/>
      <c r="Q5" s="3">
        <f>AVERAGE(M5:N5)</f>
        <v>17.376676576774159</v>
      </c>
      <c r="S5" s="3">
        <f>STDEV(M5:N5)</f>
        <v>0.93523349233271913</v>
      </c>
    </row>
    <row r="6" spans="1:21" s="3" customFormat="1" ht="15" x14ac:dyDescent="0.25">
      <c r="A6" s="3">
        <v>20</v>
      </c>
      <c r="B6" s="3">
        <v>5389.0981415629785</v>
      </c>
      <c r="C6" s="3">
        <v>6053.1572165349271</v>
      </c>
      <c r="D6" s="3">
        <v>6174.0710475054821</v>
      </c>
      <c r="F6" s="6">
        <v>1417.494863246354</v>
      </c>
      <c r="H6" s="3">
        <f t="shared" si="0"/>
        <v>3971.6032783166247</v>
      </c>
      <c r="I6" s="3">
        <f t="shared" si="1"/>
        <v>4635.6623532885733</v>
      </c>
      <c r="J6" s="3">
        <f t="shared" ref="J6:J8" si="4">D6-F6</f>
        <v>4756.5761842591282</v>
      </c>
      <c r="M6" s="3">
        <f t="shared" si="2"/>
        <v>26.215091278463419</v>
      </c>
      <c r="N6" s="3">
        <f t="shared" si="3"/>
        <v>30.598300789776992</v>
      </c>
      <c r="O6" s="3">
        <f t="shared" ref="O6:O8" si="5">J6/189375.8082*5000/4</f>
        <v>31.396408479189851</v>
      </c>
      <c r="Q6" s="3">
        <f t="shared" ref="Q6:Q8" si="6">AVERAGE(M6:O6)</f>
        <v>29.403266849143421</v>
      </c>
      <c r="S6" s="3">
        <f t="shared" ref="S6:S8" si="7">STDEV(M6:O6)</f>
        <v>2.7897296594984882</v>
      </c>
    </row>
    <row r="7" spans="1:21" s="3" customFormat="1" ht="15" x14ac:dyDescent="0.25">
      <c r="A7" s="3">
        <v>40</v>
      </c>
      <c r="B7" s="3">
        <v>9573.7239867208791</v>
      </c>
      <c r="C7" s="3">
        <v>8704.9952496227779</v>
      </c>
      <c r="D7" s="3">
        <v>9603.4700468842129</v>
      </c>
      <c r="F7" s="6">
        <v>1605.1393193444276</v>
      </c>
      <c r="H7" s="3">
        <f t="shared" si="0"/>
        <v>7968.5846673764518</v>
      </c>
      <c r="I7" s="3">
        <f t="shared" si="1"/>
        <v>7099.8559302783506</v>
      </c>
      <c r="J7" s="3">
        <f t="shared" si="4"/>
        <v>7998.3307275397856</v>
      </c>
      <c r="M7" s="3">
        <f t="shared" si="2"/>
        <v>52.597694124167248</v>
      </c>
      <c r="N7" s="3">
        <f t="shared" si="3"/>
        <v>46.863535512810756</v>
      </c>
      <c r="O7" s="3">
        <f t="shared" si="5"/>
        <v>52.794036917671797</v>
      </c>
      <c r="Q7" s="3">
        <f t="shared" si="6"/>
        <v>50.751755518216605</v>
      </c>
      <c r="S7" s="3">
        <f t="shared" si="7"/>
        <v>3.3687280583283892</v>
      </c>
    </row>
    <row r="8" spans="1:21" s="3" customFormat="1" ht="15" x14ac:dyDescent="0.25">
      <c r="A8" s="3">
        <v>60</v>
      </c>
      <c r="B8" s="3">
        <v>17669.407734185545</v>
      </c>
      <c r="C8" s="3">
        <v>17542.603001466119</v>
      </c>
      <c r="D8" s="3">
        <v>11646.891876947313</v>
      </c>
      <c r="F8" s="6">
        <v>2058.8010114063527</v>
      </c>
      <c r="H8" s="3">
        <f t="shared" si="0"/>
        <v>15610.606722779192</v>
      </c>
      <c r="I8" s="3">
        <f t="shared" si="1"/>
        <v>15483.801990059766</v>
      </c>
      <c r="J8" s="3">
        <f t="shared" si="4"/>
        <v>9588.0908655409603</v>
      </c>
      <c r="M8" s="3">
        <f>H8/189375.8082*5000/4</f>
        <v>103.03986865558888</v>
      </c>
      <c r="N8" s="3">
        <f t="shared" si="3"/>
        <v>102.20287729219423</v>
      </c>
      <c r="O8" s="3">
        <f t="shared" si="5"/>
        <v>63.287458392091501</v>
      </c>
      <c r="Q8" s="3">
        <f t="shared" si="6"/>
        <v>89.510068113291538</v>
      </c>
      <c r="S8" s="3">
        <f t="shared" si="7"/>
        <v>22.713301919324277</v>
      </c>
    </row>
    <row r="9" spans="1:21" s="3" customFormat="1" ht="15" x14ac:dyDescent="0.25">
      <c r="B9" s="18" t="s">
        <v>10</v>
      </c>
      <c r="C9" s="19"/>
      <c r="D9" s="19"/>
      <c r="F9" s="11" t="s">
        <v>8</v>
      </c>
      <c r="H9" s="19"/>
      <c r="I9" s="19"/>
      <c r="J9" s="19"/>
      <c r="K9" s="4"/>
      <c r="L9" s="4"/>
      <c r="M9" s="19"/>
      <c r="N9" s="19"/>
      <c r="O9" s="19"/>
      <c r="P9" s="4"/>
      <c r="Q9" s="4"/>
      <c r="R9" s="4"/>
      <c r="S9" s="4"/>
      <c r="T9" s="4"/>
      <c r="U9" s="4"/>
    </row>
    <row r="10" spans="1:21" s="3" customFormat="1" ht="15" x14ac:dyDescent="0.25">
      <c r="A10" s="3">
        <v>5</v>
      </c>
      <c r="B10" s="3">
        <v>7282.755275782717</v>
      </c>
      <c r="C10" s="3">
        <v>7468.2537513252209</v>
      </c>
      <c r="D10" s="3">
        <v>7020.1840248036697</v>
      </c>
      <c r="F10" s="4">
        <v>1695.3245463945573</v>
      </c>
      <c r="H10" s="3">
        <f>B10-F10</f>
        <v>5587.4307293881593</v>
      </c>
      <c r="I10" s="3">
        <f>C10-F10</f>
        <v>5772.9292049306641</v>
      </c>
      <c r="J10" s="3">
        <f>D10-F10</f>
        <v>5324.8594784091129</v>
      </c>
      <c r="M10" s="3">
        <f>H10/189375.8082*5000/4</f>
        <v>36.880573490987217</v>
      </c>
      <c r="N10" s="3">
        <f>I10/189375.8082*5000/4</f>
        <v>38.104980645375434</v>
      </c>
      <c r="O10" s="3">
        <f>J10/189375.8082*5000/4</f>
        <v>35.147437316713145</v>
      </c>
      <c r="Q10" s="3">
        <f>AVERAGE(M10:O10)</f>
        <v>36.710997151025261</v>
      </c>
      <c r="S10" s="3">
        <f t="shared" ref="S10:S14" si="8">STDEV(M10:O10)</f>
        <v>1.4860460075431288</v>
      </c>
    </row>
    <row r="11" spans="1:21" s="3" customFormat="1" ht="15" x14ac:dyDescent="0.25">
      <c r="A11" s="3">
        <v>10</v>
      </c>
      <c r="B11" s="3">
        <v>15743.37378919677</v>
      </c>
      <c r="C11" s="3">
        <v>15807.844834848176</v>
      </c>
      <c r="D11" s="3">
        <v>15692.63685445472</v>
      </c>
      <c r="F11" s="4">
        <v>2988.6054634958991</v>
      </c>
      <c r="H11" s="3">
        <f t="shared" ref="H11:H14" si="9">B11-F11</f>
        <v>12754.768325700872</v>
      </c>
      <c r="I11" s="3">
        <f t="shared" ref="I11:I14" si="10">C11-F11</f>
        <v>12819.239371352276</v>
      </c>
      <c r="J11" s="3">
        <f t="shared" ref="J11:J14" si="11">D11-F11</f>
        <v>12704.031390958822</v>
      </c>
      <c r="M11" s="3">
        <f t="shared" ref="M11:M13" si="12">H11/189375.8082*5000/4</f>
        <v>84.189530641042509</v>
      </c>
      <c r="N11" s="3">
        <f t="shared" ref="N11:N14" si="13">I11/189375.8082*5000/4</f>
        <v>84.615080281359525</v>
      </c>
      <c r="O11" s="3">
        <f t="shared" ref="O11:O14" si="14">J11/189375.8082*5000/4</f>
        <v>83.854634811261647</v>
      </c>
      <c r="Q11" s="3">
        <f t="shared" ref="Q11:Q14" si="15">AVERAGE(M11:O11)</f>
        <v>84.219748577887898</v>
      </c>
      <c r="S11" s="3">
        <f t="shared" si="8"/>
        <v>0.38112225207732137</v>
      </c>
    </row>
    <row r="12" spans="1:21" s="3" customFormat="1" ht="15" x14ac:dyDescent="0.25">
      <c r="A12" s="3">
        <v>20</v>
      </c>
      <c r="B12" s="3">
        <v>20716.841100625603</v>
      </c>
      <c r="C12" s="3">
        <v>20237.839731252367</v>
      </c>
      <c r="D12" s="3">
        <v>20936.743238186136</v>
      </c>
      <c r="F12" s="4">
        <v>3478.7999449381041</v>
      </c>
      <c r="H12" s="3">
        <f t="shared" si="9"/>
        <v>17238.041155687497</v>
      </c>
      <c r="I12" s="3">
        <f t="shared" si="10"/>
        <v>16759.039786314264</v>
      </c>
      <c r="J12" s="3">
        <f t="shared" si="11"/>
        <v>17457.943293248034</v>
      </c>
      <c r="M12" s="3">
        <f t="shared" si="12"/>
        <v>113.78196428264469</v>
      </c>
      <c r="N12" s="3">
        <f t="shared" si="13"/>
        <v>110.6202525655694</v>
      </c>
      <c r="O12" s="3">
        <f t="shared" si="14"/>
        <v>115.23345734590002</v>
      </c>
      <c r="Q12" s="3">
        <f t="shared" si="15"/>
        <v>113.21189139803805</v>
      </c>
      <c r="S12" s="3">
        <f t="shared" si="8"/>
        <v>2.3588454605249436</v>
      </c>
    </row>
    <row r="13" spans="1:21" s="3" customFormat="1" ht="15" x14ac:dyDescent="0.25">
      <c r="A13" s="3">
        <v>40</v>
      </c>
      <c r="B13" s="3">
        <v>44987.543035391158</v>
      </c>
      <c r="C13" s="3">
        <v>52788.868111285199</v>
      </c>
      <c r="D13" s="3">
        <v>47060.119459575661</v>
      </c>
      <c r="F13" s="4">
        <v>4560.341962825928</v>
      </c>
      <c r="H13" s="3">
        <f t="shared" si="9"/>
        <v>40427.201072565229</v>
      </c>
      <c r="I13" s="3">
        <f t="shared" si="10"/>
        <v>48228.52614845927</v>
      </c>
      <c r="J13" s="3">
        <f t="shared" si="11"/>
        <v>42499.777496749732</v>
      </c>
      <c r="M13" s="3">
        <f t="shared" si="12"/>
        <v>266.84507287930631</v>
      </c>
      <c r="N13" s="3">
        <f t="shared" si="13"/>
        <v>318.33874800896604</v>
      </c>
      <c r="O13" s="3">
        <f t="shared" si="14"/>
        <v>280.52538693237989</v>
      </c>
      <c r="Q13" s="3">
        <f t="shared" si="15"/>
        <v>288.56973594021741</v>
      </c>
      <c r="S13" s="3">
        <f t="shared" si="8"/>
        <v>26.672707170620242</v>
      </c>
    </row>
    <row r="14" spans="1:21" s="3" customFormat="1" ht="15" x14ac:dyDescent="0.25">
      <c r="A14" s="3">
        <v>60</v>
      </c>
      <c r="B14" s="3">
        <v>75273.801116352566</v>
      </c>
      <c r="C14" s="3">
        <v>78154.001769447845</v>
      </c>
      <c r="D14" s="3">
        <v>75169.518571384629</v>
      </c>
      <c r="F14" s="4">
        <v>6221.7409657768258</v>
      </c>
      <c r="H14" s="3">
        <f t="shared" si="9"/>
        <v>69052.060150575737</v>
      </c>
      <c r="I14" s="3">
        <f t="shared" si="10"/>
        <v>71932.260803671015</v>
      </c>
      <c r="J14" s="3">
        <f t="shared" si="11"/>
        <v>68947.7776056078</v>
      </c>
      <c r="M14" s="3">
        <f>H14/189375.8082*5000/4</f>
        <v>455.7872307378471</v>
      </c>
      <c r="N14" s="3">
        <f t="shared" si="13"/>
        <v>474.79837503652573</v>
      </c>
      <c r="O14" s="3">
        <f t="shared" si="14"/>
        <v>455.09890004530024</v>
      </c>
      <c r="Q14" s="3">
        <f t="shared" si="15"/>
        <v>461.89483527322437</v>
      </c>
      <c r="S14" s="3">
        <f t="shared" si="8"/>
        <v>11.180091842328498</v>
      </c>
    </row>
    <row r="15" spans="1:21" s="3" customFormat="1" ht="15" x14ac:dyDescent="0.25">
      <c r="B15" s="18" t="s">
        <v>11</v>
      </c>
      <c r="C15" s="19"/>
      <c r="D15" s="19"/>
      <c r="F15" s="11" t="s">
        <v>18</v>
      </c>
      <c r="H15" s="19"/>
      <c r="I15" s="19"/>
      <c r="J15" s="19"/>
      <c r="K15" s="4"/>
      <c r="L15" s="4"/>
      <c r="M15" s="19"/>
      <c r="N15" s="19"/>
      <c r="O15" s="19"/>
      <c r="P15" s="4"/>
    </row>
    <row r="16" spans="1:21" s="3" customFormat="1" ht="15" x14ac:dyDescent="0.25">
      <c r="A16" s="3">
        <v>5</v>
      </c>
      <c r="B16" s="3">
        <v>2279.0187056214058</v>
      </c>
      <c r="C16" s="3">
        <v>2105.112171707437</v>
      </c>
      <c r="D16" s="3">
        <v>2087.7918750639546</v>
      </c>
      <c r="F16" s="4">
        <v>1229.1485063006292</v>
      </c>
      <c r="H16" s="3">
        <f>B16-F16</f>
        <v>1049.8701993207767</v>
      </c>
      <c r="I16" s="3">
        <f>C16-F16</f>
        <v>875.96366540680788</v>
      </c>
      <c r="J16" s="3">
        <f>D16-F16</f>
        <v>858.6433687633255</v>
      </c>
      <c r="M16" s="3">
        <f>H16/189375.8082*5000/4</f>
        <v>6.9298067246530746</v>
      </c>
      <c r="N16" s="3">
        <f>I16/189375.8082*5000/4</f>
        <v>5.781913709918677</v>
      </c>
      <c r="O16" s="3">
        <f>J16/189375.8082*5000/4</f>
        <v>5.6675888074396443</v>
      </c>
      <c r="Q16" s="3">
        <f>AVERAGE(M16:O16)</f>
        <v>6.1264364140037983</v>
      </c>
      <c r="S16" s="3">
        <f>STDEV(M16:O16)</f>
        <v>0.69808340322360163</v>
      </c>
    </row>
    <row r="17" spans="1:19" s="3" customFormat="1" ht="15" x14ac:dyDescent="0.25">
      <c r="A17" s="3">
        <v>10</v>
      </c>
      <c r="B17" s="3">
        <v>4558.5480272685272</v>
      </c>
      <c r="C17" s="3">
        <v>4487.0127492236907</v>
      </c>
      <c r="D17" s="3">
        <v>4673.9107305618973</v>
      </c>
      <c r="F17" s="4">
        <v>1629.8999762575309</v>
      </c>
      <c r="H17" s="3">
        <f t="shared" ref="H17:H20" si="16">B17-F17</f>
        <v>2928.6480510109964</v>
      </c>
      <c r="I17" s="3">
        <f t="shared" ref="I17:I20" si="17">C17-F17</f>
        <v>2857.1127729661598</v>
      </c>
      <c r="J17" s="3">
        <f t="shared" ref="J17:J20" si="18">D17-F17</f>
        <v>3044.0107543043664</v>
      </c>
      <c r="M17" s="3">
        <f t="shared" ref="M17:M19" si="19">H17/189375.8082*5000/4</f>
        <v>19.330927738655827</v>
      </c>
      <c r="N17" s="3">
        <f t="shared" ref="N17:N20" si="20">I17/189375.8082*5000/4</f>
        <v>18.85874970067956</v>
      </c>
      <c r="O17" s="3">
        <f t="shared" ref="O17:O20" si="21">J17/189375.8082*5000/4</f>
        <v>20.092394477661998</v>
      </c>
      <c r="Q17" s="3">
        <f>AVERAGE(M17:O17)</f>
        <v>19.427357305665794</v>
      </c>
      <c r="S17" s="3">
        <f>STDEV(M17:O17)</f>
        <v>0.62244988150798886</v>
      </c>
    </row>
    <row r="18" spans="1:19" s="3" customFormat="1" ht="15" x14ac:dyDescent="0.25">
      <c r="A18" s="3">
        <v>20</v>
      </c>
      <c r="B18" s="3">
        <v>5763.2168418317469</v>
      </c>
      <c r="C18" s="3">
        <v>5421.5294562601157</v>
      </c>
      <c r="D18" s="3">
        <v>5375.7207699352466</v>
      </c>
      <c r="F18" s="4">
        <v>1569.4039284872274</v>
      </c>
      <c r="H18" s="3">
        <f t="shared" si="16"/>
        <v>4193.81291334452</v>
      </c>
      <c r="I18" s="3">
        <f t="shared" si="17"/>
        <v>3852.1255277728883</v>
      </c>
      <c r="J18" s="3">
        <f t="shared" si="18"/>
        <v>3806.3168414480192</v>
      </c>
      <c r="M18" s="3">
        <f t="shared" si="19"/>
        <v>27.681815283102512</v>
      </c>
      <c r="N18" s="3">
        <f t="shared" si="20"/>
        <v>25.426462627321534</v>
      </c>
      <c r="O18" s="3">
        <f t="shared" si="21"/>
        <v>25.124096351236187</v>
      </c>
      <c r="Q18" s="3">
        <f>AVERAGE(M18:O18)</f>
        <v>26.07745808722008</v>
      </c>
      <c r="S18" s="3">
        <f t="shared" ref="S18:S20" si="22">STDEV(M18:O18)</f>
        <v>1.3976150579516671</v>
      </c>
    </row>
    <row r="19" spans="1:19" s="3" customFormat="1" ht="15" x14ac:dyDescent="0.25">
      <c r="A19" s="3">
        <v>40</v>
      </c>
      <c r="B19" s="3">
        <v>11747.544749076516</v>
      </c>
      <c r="C19" s="3">
        <v>11747.973671360565</v>
      </c>
      <c r="D19" s="3">
        <v>11228.571911235558</v>
      </c>
      <c r="F19" s="4">
        <v>1761.8043200125621</v>
      </c>
      <c r="H19" s="3">
        <f t="shared" si="16"/>
        <v>9985.7404290639533</v>
      </c>
      <c r="I19" s="3">
        <f t="shared" si="17"/>
        <v>9986.1693513480022</v>
      </c>
      <c r="J19" s="3">
        <f t="shared" si="18"/>
        <v>9466.767591222997</v>
      </c>
      <c r="M19" s="3">
        <f t="shared" si="19"/>
        <v>65.912196784646866</v>
      </c>
      <c r="N19" s="3">
        <f t="shared" si="20"/>
        <v>65.915027942756012</v>
      </c>
      <c r="O19" s="3">
        <f t="shared" si="21"/>
        <v>62.48664811786</v>
      </c>
      <c r="Q19" s="3">
        <f>AVERAGE(M19:O19)</f>
        <v>64.771290948420969</v>
      </c>
      <c r="S19" s="3">
        <f t="shared" si="22"/>
        <v>1.9785592362346029</v>
      </c>
    </row>
    <row r="20" spans="1:19" s="3" customFormat="1" ht="15" x14ac:dyDescent="0.25">
      <c r="A20" s="3">
        <v>60</v>
      </c>
      <c r="B20" s="3">
        <v>15273.480200867523</v>
      </c>
      <c r="C20" s="3">
        <v>16507.616103332926</v>
      </c>
      <c r="D20" s="3">
        <v>14918.357889427556</v>
      </c>
      <c r="F20" s="4">
        <v>1873.2376939919964</v>
      </c>
      <c r="H20" s="3">
        <f t="shared" si="16"/>
        <v>13400.242506875527</v>
      </c>
      <c r="I20" s="3">
        <f t="shared" si="17"/>
        <v>14634.37840934093</v>
      </c>
      <c r="J20" s="3">
        <f t="shared" si="18"/>
        <v>13045.12019543556</v>
      </c>
      <c r="M20" s="3">
        <f>H20/189375.8082*5000/4</f>
        <v>88.450068109567596</v>
      </c>
      <c r="N20" s="3">
        <f t="shared" si="20"/>
        <v>96.596144911798518</v>
      </c>
      <c r="O20" s="3">
        <f t="shared" si="21"/>
        <v>86.106036453575115</v>
      </c>
      <c r="Q20" s="3">
        <f>AVERAGE(M20:O20)</f>
        <v>90.384083158313729</v>
      </c>
      <c r="S20" s="3">
        <f t="shared" si="22"/>
        <v>5.5059880605487121</v>
      </c>
    </row>
    <row r="21" spans="1:19" s="3" customFormat="1" ht="15" x14ac:dyDescent="0.25">
      <c r="B21" s="18" t="s">
        <v>12</v>
      </c>
      <c r="C21" s="19"/>
      <c r="D21" s="19"/>
      <c r="F21" s="4" t="s">
        <v>3</v>
      </c>
      <c r="H21" s="19"/>
      <c r="I21" s="19"/>
      <c r="J21" s="19"/>
      <c r="K21" s="4"/>
      <c r="L21" s="4"/>
      <c r="M21" s="19"/>
      <c r="N21" s="19"/>
      <c r="O21" s="19"/>
      <c r="P21" s="4"/>
    </row>
    <row r="22" spans="1:19" s="3" customFormat="1" ht="15" x14ac:dyDescent="0.25">
      <c r="A22" s="3">
        <v>5</v>
      </c>
      <c r="B22" s="3">
        <v>13286.05720975375</v>
      </c>
      <c r="C22" s="3">
        <v>13494.419302584407</v>
      </c>
      <c r="D22" s="3">
        <v>13858.618462760824</v>
      </c>
      <c r="F22" s="4">
        <v>2883.4162708001868</v>
      </c>
      <c r="H22" s="3">
        <f>B22-F22</f>
        <v>10402.640938953562</v>
      </c>
      <c r="I22" s="3">
        <f>C22-F22</f>
        <v>10611.003031784221</v>
      </c>
      <c r="J22" s="3">
        <f>D22-F22</f>
        <v>10975.202191960638</v>
      </c>
      <c r="M22" s="3">
        <f>H22/189375.8082*5000/4</f>
        <v>68.664003587824439</v>
      </c>
      <c r="N22" s="3">
        <f>I22/189375.8082*5000/4</f>
        <v>70.039325063750553</v>
      </c>
      <c r="O22" s="3">
        <f>J22/189375.8082*5000/4</f>
        <v>72.443269657031081</v>
      </c>
      <c r="Q22" s="3">
        <f>AVERAGE(M22:O22)</f>
        <v>70.382199436202029</v>
      </c>
      <c r="S22" s="3">
        <f t="shared" ref="S22:S26" si="23">STDEV(M22:O22)</f>
        <v>1.9128212493401333</v>
      </c>
    </row>
    <row r="23" spans="1:19" s="3" customFormat="1" ht="15" x14ac:dyDescent="0.25">
      <c r="A23" s="3">
        <v>10</v>
      </c>
      <c r="B23" s="3">
        <v>24029.858957736829</v>
      </c>
      <c r="C23" s="3">
        <v>28381.216683563143</v>
      </c>
      <c r="D23" s="3">
        <v>26908.851770173602</v>
      </c>
      <c r="F23" s="4">
        <v>6488.9261937704587</v>
      </c>
      <c r="H23" s="3">
        <f t="shared" ref="H23:H26" si="24">B23-F23</f>
        <v>17540.932763966372</v>
      </c>
      <c r="I23" s="3">
        <f t="shared" ref="I23:I26" si="25">C23-F23</f>
        <v>21892.290489792686</v>
      </c>
      <c r="J23" s="3">
        <f t="shared" ref="J23:J26" si="26">D23-F23</f>
        <v>20419.925576403144</v>
      </c>
      <c r="M23" s="3">
        <f t="shared" ref="M23:M25" si="27">H23/189375.8082*5000/4</f>
        <v>115.78124029338382</v>
      </c>
      <c r="N23" s="3">
        <f t="shared" ref="N23:N26" si="28">I23/189375.8082*5000/4</f>
        <v>144.50295089085648</v>
      </c>
      <c r="O23" s="3">
        <f t="shared" ref="O23:O26" si="29">J23/189375.8082*5000/4</f>
        <v>134.78441208048625</v>
      </c>
      <c r="Q23" s="3">
        <f t="shared" ref="Q23:Q26" si="30">AVERAGE(M23:O23)</f>
        <v>131.68953442157553</v>
      </c>
      <c r="S23" s="3">
        <f t="shared" si="23"/>
        <v>14.608828348090137</v>
      </c>
    </row>
    <row r="24" spans="1:19" s="3" customFormat="1" ht="15" x14ac:dyDescent="0.25">
      <c r="A24" s="3">
        <v>20</v>
      </c>
      <c r="B24" s="3">
        <v>34089.476356248793</v>
      </c>
      <c r="C24" s="3">
        <v>34470.907500352077</v>
      </c>
      <c r="D24" s="3">
        <v>36399.966249749668</v>
      </c>
      <c r="F24" s="4">
        <v>8245.0303479276699</v>
      </c>
      <c r="H24" s="3">
        <f t="shared" si="24"/>
        <v>25844.446008321123</v>
      </c>
      <c r="I24" s="3">
        <f t="shared" si="25"/>
        <v>26225.877152424408</v>
      </c>
      <c r="J24" s="3">
        <f t="shared" si="26"/>
        <v>28154.935901821998</v>
      </c>
      <c r="M24" s="3">
        <f t="shared" si="27"/>
        <v>170.58967466574964</v>
      </c>
      <c r="N24" s="3">
        <f t="shared" si="28"/>
        <v>173.1073612417751</v>
      </c>
      <c r="O24" s="3">
        <f t="shared" si="29"/>
        <v>185.84036795296169</v>
      </c>
      <c r="Q24" s="3">
        <f t="shared" si="30"/>
        <v>176.51246795349547</v>
      </c>
      <c r="S24" s="3">
        <f t="shared" si="23"/>
        <v>8.17569417381827</v>
      </c>
    </row>
    <row r="25" spans="1:19" s="3" customFormat="1" ht="15" x14ac:dyDescent="0.25">
      <c r="A25" s="3">
        <v>40</v>
      </c>
      <c r="B25" s="3">
        <v>89988.064294817712</v>
      </c>
      <c r="C25" s="3">
        <v>87901.767249541226</v>
      </c>
      <c r="D25" s="3">
        <v>87278.067931600046</v>
      </c>
      <c r="F25" s="4">
        <v>13550.700368120575</v>
      </c>
      <c r="H25" s="3">
        <f t="shared" si="24"/>
        <v>76437.363926697144</v>
      </c>
      <c r="I25" s="3">
        <f t="shared" si="25"/>
        <v>74351.066881420644</v>
      </c>
      <c r="J25" s="3">
        <f t="shared" si="26"/>
        <v>73727.367563479464</v>
      </c>
      <c r="M25" s="3">
        <f t="shared" si="27"/>
        <v>504.53490240667094</v>
      </c>
      <c r="N25" s="3">
        <f t="shared" si="28"/>
        <v>490.76402358437991</v>
      </c>
      <c r="O25" s="3">
        <f t="shared" si="29"/>
        <v>486.64721397265214</v>
      </c>
      <c r="Q25" s="3">
        <f t="shared" si="30"/>
        <v>493.98204665456768</v>
      </c>
      <c r="S25" s="3">
        <f t="shared" si="23"/>
        <v>9.3679829065988329</v>
      </c>
    </row>
    <row r="26" spans="1:19" s="3" customFormat="1" ht="15" x14ac:dyDescent="0.25">
      <c r="A26" s="3">
        <v>60</v>
      </c>
      <c r="B26" s="3">
        <v>116711.90779535931</v>
      </c>
      <c r="C26" s="3">
        <v>114712.54161267506</v>
      </c>
      <c r="D26" s="3">
        <v>115375.43604148939</v>
      </c>
      <c r="F26" s="4">
        <v>16200.64242820546</v>
      </c>
      <c r="H26" s="3">
        <f t="shared" si="24"/>
        <v>100511.26536715384</v>
      </c>
      <c r="I26" s="3">
        <f t="shared" si="25"/>
        <v>98511.899184469599</v>
      </c>
      <c r="J26" s="3">
        <f t="shared" si="26"/>
        <v>99174.793613283924</v>
      </c>
      <c r="M26" s="3">
        <f>H26/189375.8082*5000/4</f>
        <v>663.43786412388386</v>
      </c>
      <c r="N26" s="3">
        <f t="shared" si="28"/>
        <v>650.24078392599563</v>
      </c>
      <c r="O26" s="3">
        <f t="shared" si="29"/>
        <v>654.61630603673325</v>
      </c>
      <c r="Q26" s="3">
        <f t="shared" si="30"/>
        <v>656.09831802887095</v>
      </c>
      <c r="S26" s="3">
        <f t="shared" si="23"/>
        <v>6.7222021016928126</v>
      </c>
    </row>
    <row r="27" spans="1:19" s="3" customFormat="1" ht="15" x14ac:dyDescent="0.25">
      <c r="B27" s="18" t="s">
        <v>13</v>
      </c>
      <c r="C27" s="19"/>
      <c r="D27" s="19"/>
      <c r="F27" s="11" t="s">
        <v>24</v>
      </c>
      <c r="H27" s="19"/>
      <c r="I27" s="19"/>
      <c r="J27" s="19"/>
      <c r="K27" s="4"/>
      <c r="L27" s="4"/>
      <c r="M27" s="19"/>
      <c r="N27" s="19"/>
      <c r="O27" s="19"/>
      <c r="P27" s="4"/>
    </row>
    <row r="28" spans="1:19" s="3" customFormat="1" ht="15" x14ac:dyDescent="0.25">
      <c r="A28" s="3">
        <v>5</v>
      </c>
      <c r="B28" s="3">
        <v>5595.4704631592522</v>
      </c>
      <c r="C28" s="3">
        <v>5327.8205396072599</v>
      </c>
      <c r="D28" s="3">
        <v>5499.785587278091</v>
      </c>
      <c r="F28" s="4">
        <v>1695.3245463945573</v>
      </c>
      <c r="H28" s="3">
        <f>B28-F28</f>
        <v>3900.1459167646949</v>
      </c>
      <c r="I28" s="3">
        <f>C28-F28</f>
        <v>3632.4959932127026</v>
      </c>
      <c r="J28" s="3">
        <f>D28-F28</f>
        <v>3804.4610408835338</v>
      </c>
      <c r="M28" s="3">
        <f>H28/189375.8082*5000/4</f>
        <v>25.743427538575482</v>
      </c>
      <c r="N28" s="3">
        <f>I28/189375.8082*5000/4</f>
        <v>23.976768916125362</v>
      </c>
      <c r="O28" s="3">
        <f>J28/189375.8082*5000/4</f>
        <v>25.111846894836997</v>
      </c>
      <c r="Q28" s="3">
        <f t="shared" ref="Q28:Q38" si="31">AVERAGE(M28:O28)</f>
        <v>24.944014449845948</v>
      </c>
      <c r="S28" s="3">
        <f t="shared" ref="S28:S38" si="32">STDEV(M28:O28)</f>
        <v>0.89520750067405819</v>
      </c>
    </row>
    <row r="29" spans="1:19" s="3" customFormat="1" ht="15" x14ac:dyDescent="0.25">
      <c r="A29" s="3">
        <v>10</v>
      </c>
      <c r="B29" s="3">
        <v>9857.2432373283191</v>
      </c>
      <c r="C29" s="3">
        <v>9899.7227261334265</v>
      </c>
      <c r="D29" s="3">
        <v>10294.681699725303</v>
      </c>
      <c r="F29" s="4">
        <v>2988.6054634958991</v>
      </c>
      <c r="H29" s="3">
        <f t="shared" ref="H29:H32" si="33">B29-F29</f>
        <v>6868.63777383242</v>
      </c>
      <c r="I29" s="3">
        <f t="shared" ref="I29:I32" si="34">C29-F29</f>
        <v>6911.1172626375273</v>
      </c>
      <c r="J29" s="3">
        <f t="shared" ref="J29:J32" si="35">D29-F29</f>
        <v>7306.0762362294035</v>
      </c>
      <c r="M29" s="3">
        <f t="shared" ref="M29:M31" si="36">H29/189375.8082*5000/4</f>
        <v>45.337349574360914</v>
      </c>
      <c r="N29" s="3">
        <f t="shared" ref="N29:N32" si="37">I29/189375.8082*5000/4</f>
        <v>45.617741043108111</v>
      </c>
      <c r="O29" s="3">
        <f t="shared" ref="O29:O32" si="38">J29/189375.8082*5000/4</f>
        <v>48.224719841944179</v>
      </c>
      <c r="Q29" s="3">
        <f t="shared" si="31"/>
        <v>46.393270153137735</v>
      </c>
      <c r="S29" s="3">
        <f t="shared" si="32"/>
        <v>1.5922659375583175</v>
      </c>
    </row>
    <row r="30" spans="1:19" s="3" customFormat="1" ht="15" x14ac:dyDescent="0.25">
      <c r="A30" s="3">
        <v>20</v>
      </c>
      <c r="B30" s="3">
        <v>12587.193361517204</v>
      </c>
      <c r="C30" s="3">
        <v>12988.78198900905</v>
      </c>
      <c r="D30" s="3">
        <v>13337.968646806188</v>
      </c>
      <c r="F30" s="4">
        <v>3478.7999449381041</v>
      </c>
      <c r="H30" s="3">
        <f t="shared" si="33"/>
        <v>9108.3934165790997</v>
      </c>
      <c r="I30" s="3">
        <f t="shared" si="34"/>
        <v>9509.9820440709464</v>
      </c>
      <c r="J30" s="3">
        <f t="shared" si="35"/>
        <v>9859.1687018680841</v>
      </c>
      <c r="M30" s="3">
        <f t="shared" si="36"/>
        <v>60.121152109881137</v>
      </c>
      <c r="N30" s="3">
        <f t="shared" si="37"/>
        <v>62.771890813711032</v>
      </c>
      <c r="O30" s="3">
        <f t="shared" si="38"/>
        <v>65.076743404943031</v>
      </c>
      <c r="Q30" s="3">
        <f t="shared" si="31"/>
        <v>62.65659544284506</v>
      </c>
      <c r="S30" s="3">
        <f t="shared" si="32"/>
        <v>2.4798066533160692</v>
      </c>
    </row>
    <row r="31" spans="1:19" s="3" customFormat="1" ht="15" x14ac:dyDescent="0.25">
      <c r="A31" s="3">
        <v>40</v>
      </c>
      <c r="B31" s="3">
        <v>33611.636823408102</v>
      </c>
      <c r="C31" s="3">
        <v>36954.012418265709</v>
      </c>
      <c r="D31" s="3">
        <v>34840.146408893917</v>
      </c>
      <c r="F31" s="4">
        <v>4560.341962825928</v>
      </c>
      <c r="H31" s="3">
        <f t="shared" si="33"/>
        <v>29051.294860582173</v>
      </c>
      <c r="I31" s="3">
        <f t="shared" si="34"/>
        <v>32393.67045543978</v>
      </c>
      <c r="J31" s="3">
        <f t="shared" si="35"/>
        <v>30279.804446067988</v>
      </c>
      <c r="M31" s="3">
        <f t="shared" si="36"/>
        <v>191.75690348672379</v>
      </c>
      <c r="N31" s="3">
        <f t="shared" si="37"/>
        <v>213.81869444768779</v>
      </c>
      <c r="O31" s="3">
        <f t="shared" si="38"/>
        <v>199.86584304164032</v>
      </c>
      <c r="Q31" s="3">
        <f t="shared" si="31"/>
        <v>201.81381365868398</v>
      </c>
      <c r="S31" s="3">
        <f t="shared" si="32"/>
        <v>11.159148589608765</v>
      </c>
    </row>
    <row r="32" spans="1:19" s="3" customFormat="1" ht="15" x14ac:dyDescent="0.25">
      <c r="A32" s="3">
        <v>60</v>
      </c>
      <c r="B32" s="3">
        <v>51055.186277563123</v>
      </c>
      <c r="C32" s="3">
        <v>53522.234314875168</v>
      </c>
      <c r="D32" s="3">
        <v>50501.452547332454</v>
      </c>
      <c r="F32" s="4">
        <v>6221.7409657768258</v>
      </c>
      <c r="H32" s="3">
        <f t="shared" si="33"/>
        <v>44833.445311786301</v>
      </c>
      <c r="I32" s="3">
        <f t="shared" si="34"/>
        <v>47300.493349098339</v>
      </c>
      <c r="J32" s="3">
        <f t="shared" si="35"/>
        <v>44279.711581555632</v>
      </c>
      <c r="M32" s="3">
        <f>H32/189375.8082*5000/4</f>
        <v>295.92906914777132</v>
      </c>
      <c r="N32" s="3">
        <f t="shared" si="37"/>
        <v>312.21314511265501</v>
      </c>
      <c r="O32" s="3">
        <f t="shared" si="38"/>
        <v>292.27407662593168</v>
      </c>
      <c r="Q32" s="3">
        <f t="shared" si="31"/>
        <v>300.13876362878597</v>
      </c>
      <c r="S32" s="3">
        <f t="shared" si="32"/>
        <v>10.615213551651939</v>
      </c>
    </row>
    <row r="33" spans="1:19" s="3" customFormat="1" ht="15" x14ac:dyDescent="0.25">
      <c r="B33" s="18" t="s">
        <v>14</v>
      </c>
      <c r="C33" s="19"/>
      <c r="D33" s="19"/>
      <c r="F33" s="11" t="s">
        <v>19</v>
      </c>
    </row>
    <row r="34" spans="1:19" s="3" customFormat="1" ht="15" x14ac:dyDescent="0.25">
      <c r="A34" s="3">
        <v>5</v>
      </c>
      <c r="B34" s="3">
        <v>2351.069068083908</v>
      </c>
      <c r="C34" s="3">
        <v>2222.1716179693435</v>
      </c>
      <c r="D34" s="3">
        <v>2352.7708039059808</v>
      </c>
      <c r="F34" s="4">
        <v>1148.0745834666216</v>
      </c>
      <c r="H34" s="3">
        <f>B34-F34</f>
        <v>1202.9944846172864</v>
      </c>
      <c r="I34" s="3">
        <f>C34-F34</f>
        <v>1074.097034502722</v>
      </c>
      <c r="J34" s="3">
        <f>D34-F34</f>
        <v>1204.6962204393592</v>
      </c>
      <c r="M34" s="3">
        <f>H34/189375.8082*5000/4</f>
        <v>7.9405237662854136</v>
      </c>
      <c r="N34" s="3">
        <f>I34/189375.8082*5000/4</f>
        <v>7.0897191457023832</v>
      </c>
      <c r="O34" s="3">
        <f>J34/189375.8082*5000/4</f>
        <v>7.9517562980317305</v>
      </c>
      <c r="Q34" s="3">
        <f t="shared" si="31"/>
        <v>7.6606664033398424</v>
      </c>
      <c r="S34" s="3">
        <f t="shared" si="32"/>
        <v>0.49448672448829145</v>
      </c>
    </row>
    <row r="35" spans="1:19" s="3" customFormat="1" ht="15" x14ac:dyDescent="0.25">
      <c r="A35" s="3">
        <v>10</v>
      </c>
      <c r="B35" s="3">
        <v>4478.4657235090508</v>
      </c>
      <c r="C35" s="3">
        <v>4755.8569976713552</v>
      </c>
      <c r="D35" s="3">
        <v>4516.1431771249445</v>
      </c>
      <c r="F35" s="4">
        <v>1481.5753893073286</v>
      </c>
      <c r="H35" s="3">
        <f t="shared" ref="H35:H38" si="39">B35-F35</f>
        <v>2996.890334201722</v>
      </c>
      <c r="I35" s="3">
        <f t="shared" ref="I35:I38" si="40">C35-F35</f>
        <v>3274.2816083640264</v>
      </c>
      <c r="J35" s="3">
        <f t="shared" ref="J35:J38" si="41">D35-F35</f>
        <v>3034.5677878176157</v>
      </c>
      <c r="M35" s="3">
        <f t="shared" ref="M35:M37" si="42">H35/189375.8082*5000/4</f>
        <v>19.781369929763567</v>
      </c>
      <c r="N35" s="3">
        <f t="shared" ref="N35:N38" si="43">I35/189375.8082*5000/4</f>
        <v>21.612327621765541</v>
      </c>
      <c r="O35" s="3">
        <f t="shared" ref="O35:O38" si="44">J35/189375.8082*5000/4</f>
        <v>20.03006493187349</v>
      </c>
      <c r="Q35" s="3">
        <f t="shared" si="31"/>
        <v>20.474587494467531</v>
      </c>
      <c r="S35" s="3">
        <f t="shared" si="32"/>
        <v>0.99312725718644923</v>
      </c>
    </row>
    <row r="36" spans="1:19" s="3" customFormat="1" ht="15" x14ac:dyDescent="0.25">
      <c r="A36" s="3">
        <v>20</v>
      </c>
      <c r="B36" s="3">
        <v>5069.3565074631151</v>
      </c>
      <c r="C36" s="3">
        <v>5332.7860386184011</v>
      </c>
      <c r="D36" s="3">
        <v>5225.9228553189769</v>
      </c>
      <c r="F36" s="4">
        <v>1430.2265233667827</v>
      </c>
      <c r="H36" s="3">
        <f t="shared" si="39"/>
        <v>3639.1299840963325</v>
      </c>
      <c r="I36" s="3">
        <f t="shared" si="40"/>
        <v>3902.5595152516184</v>
      </c>
      <c r="J36" s="3">
        <f t="shared" si="41"/>
        <v>3795.6963319521942</v>
      </c>
      <c r="M36" s="3">
        <f t="shared" si="42"/>
        <v>24.020557447951877</v>
      </c>
      <c r="N36" s="3">
        <f t="shared" si="43"/>
        <v>25.759358813733225</v>
      </c>
      <c r="O36" s="3">
        <f t="shared" si="44"/>
        <v>25.053994277502667</v>
      </c>
      <c r="Q36" s="3">
        <f t="shared" si="31"/>
        <v>24.944636846395923</v>
      </c>
      <c r="S36" s="3">
        <f t="shared" si="32"/>
        <v>0.87454378576173686</v>
      </c>
    </row>
    <row r="37" spans="1:19" s="3" customFormat="1" ht="15" x14ac:dyDescent="0.25">
      <c r="A37" s="3">
        <v>40</v>
      </c>
      <c r="B37" s="3">
        <v>11522.462396296183</v>
      </c>
      <c r="C37" s="3">
        <v>10921.472299641204</v>
      </c>
      <c r="D37" s="3">
        <v>11209.025805146666</v>
      </c>
      <c r="F37" s="4">
        <v>1783.1366347701221</v>
      </c>
      <c r="H37" s="3">
        <f t="shared" si="39"/>
        <v>9739.3257615260609</v>
      </c>
      <c r="I37" s="3">
        <f t="shared" si="40"/>
        <v>9138.3356648710815</v>
      </c>
      <c r="J37" s="3">
        <f t="shared" si="41"/>
        <v>9425.8891703765439</v>
      </c>
      <c r="M37" s="3">
        <f t="shared" si="42"/>
        <v>64.285704270370346</v>
      </c>
      <c r="N37" s="3">
        <f t="shared" si="43"/>
        <v>60.318789869005307</v>
      </c>
      <c r="O37" s="3">
        <f t="shared" si="44"/>
        <v>62.216824709348913</v>
      </c>
      <c r="Q37" s="3">
        <f t="shared" si="31"/>
        <v>62.273772949574855</v>
      </c>
      <c r="S37" s="3">
        <f t="shared" si="32"/>
        <v>1.9840702592115931</v>
      </c>
    </row>
    <row r="38" spans="1:19" s="3" customFormat="1" ht="15" x14ac:dyDescent="0.25">
      <c r="A38" s="3">
        <v>60</v>
      </c>
      <c r="B38" s="3">
        <v>15558.737619328387</v>
      </c>
      <c r="C38" s="3">
        <v>14752.136328951561</v>
      </c>
      <c r="D38" s="3">
        <v>15138.433726378038</v>
      </c>
      <c r="F38" s="4">
        <v>2267.3764018620259</v>
      </c>
      <c r="H38" s="3">
        <f t="shared" si="39"/>
        <v>13291.361217466361</v>
      </c>
      <c r="I38" s="3">
        <f t="shared" si="40"/>
        <v>12484.759927089535</v>
      </c>
      <c r="J38" s="3">
        <f t="shared" si="41"/>
        <v>12871.057324516012</v>
      </c>
      <c r="M38" s="3">
        <f>H38/189375.8082*5000/4</f>
        <v>87.731382797778878</v>
      </c>
      <c r="N38" s="3">
        <f t="shared" si="43"/>
        <v>82.407304592888963</v>
      </c>
      <c r="O38" s="3">
        <f t="shared" si="44"/>
        <v>84.957111515815129</v>
      </c>
      <c r="Q38" s="3">
        <f t="shared" si="31"/>
        <v>85.031932968827661</v>
      </c>
      <c r="S38" s="3">
        <f t="shared" si="32"/>
        <v>2.6628276080736311</v>
      </c>
    </row>
    <row r="39" spans="1:19" s="3" customFormat="1" ht="15" x14ac:dyDescent="0.25">
      <c r="B39" s="18" t="s">
        <v>15</v>
      </c>
      <c r="C39" s="19"/>
      <c r="D39" s="19"/>
      <c r="F39" s="11" t="s">
        <v>20</v>
      </c>
      <c r="H39" s="19"/>
      <c r="I39" s="19"/>
      <c r="J39" s="19"/>
      <c r="K39" s="4"/>
      <c r="L39" s="4"/>
      <c r="M39" s="19"/>
      <c r="N39" s="19"/>
      <c r="O39" s="19"/>
      <c r="P39" s="4"/>
    </row>
    <row r="40" spans="1:19" s="3" customFormat="1" ht="15" x14ac:dyDescent="0.25">
      <c r="A40" s="3">
        <v>5</v>
      </c>
      <c r="B40" s="3">
        <v>8846.4229141246797</v>
      </c>
      <c r="C40" s="3">
        <v>8962.0109309316867</v>
      </c>
      <c r="D40" s="3">
        <v>8780.2431420671346</v>
      </c>
      <c r="F40" s="4">
        <v>1528.7802752748444</v>
      </c>
      <c r="H40" s="3">
        <f>B40-F40</f>
        <v>7317.6426388498348</v>
      </c>
      <c r="I40" s="3">
        <f>C40-F40</f>
        <v>7433.2306556568419</v>
      </c>
      <c r="J40" s="3">
        <f>D40-F40</f>
        <v>7251.4628667922898</v>
      </c>
      <c r="M40" s="3">
        <f>H40/189375.8082*5000/4</f>
        <v>48.301065408006494</v>
      </c>
      <c r="N40" s="3">
        <f>I40/189375.8082*5000/4</f>
        <v>49.064019358577461</v>
      </c>
      <c r="O40" s="3">
        <f>J40/189375.8082*5000/4</f>
        <v>47.864237093670987</v>
      </c>
      <c r="Q40" s="3">
        <f>AVERAGE(M40:O40)</f>
        <v>48.409773953418316</v>
      </c>
      <c r="S40" s="3">
        <f>STDEV(M40:O40)</f>
        <v>0.60723350671730292</v>
      </c>
    </row>
    <row r="41" spans="1:19" s="3" customFormat="1" ht="15" x14ac:dyDescent="0.25">
      <c r="A41" s="3">
        <v>10</v>
      </c>
      <c r="B41" s="3">
        <v>19034.666939772538</v>
      </c>
      <c r="C41" s="3">
        <v>18689.862130550795</v>
      </c>
      <c r="D41" s="3">
        <v>18636.582119063743</v>
      </c>
      <c r="F41" s="4">
        <v>2798.5934264201892</v>
      </c>
      <c r="H41" s="3">
        <f t="shared" ref="H41:H44" si="45">B41-F41</f>
        <v>16236.073513352349</v>
      </c>
      <c r="I41" s="3">
        <f t="shared" ref="I41:I44" si="46">C41-F41</f>
        <v>15891.268704130605</v>
      </c>
      <c r="J41" s="3">
        <f t="shared" ref="J41:J44" si="47">D41-F41</f>
        <v>15837.988692643554</v>
      </c>
      <c r="M41" s="3">
        <f t="shared" ref="M41:M43" si="48">H41/189375.8082*5000/4</f>
        <v>107.16834470354716</v>
      </c>
      <c r="N41" s="3">
        <f t="shared" ref="N41:N44" si="49">I41/189375.8082*5000/4</f>
        <v>104.89241508178687</v>
      </c>
      <c r="O41" s="3">
        <f t="shared" ref="O41:O44" si="50">J41/189375.8082*5000/4</f>
        <v>104.5407333385281</v>
      </c>
      <c r="Q41" s="3">
        <f>AVERAGE(M41:O41)</f>
        <v>105.53383104128739</v>
      </c>
      <c r="S41" s="3">
        <f>STDEV(M41:O41)</f>
        <v>1.4264102482178147</v>
      </c>
    </row>
    <row r="42" spans="1:19" s="3" customFormat="1" ht="15" x14ac:dyDescent="0.25">
      <c r="A42" s="3">
        <v>20</v>
      </c>
      <c r="B42" s="3">
        <v>23586.118117017781</v>
      </c>
      <c r="C42" s="3">
        <v>24226.470320303659</v>
      </c>
      <c r="D42" s="3">
        <v>22920.293507496677</v>
      </c>
      <c r="F42" s="4">
        <v>3198.8286918928316</v>
      </c>
      <c r="H42" s="3">
        <f t="shared" si="45"/>
        <v>20387.289425124949</v>
      </c>
      <c r="I42" s="3">
        <f t="shared" si="46"/>
        <v>21027.641628410827</v>
      </c>
      <c r="J42" s="3">
        <f t="shared" si="47"/>
        <v>19721.464815603846</v>
      </c>
      <c r="M42" s="3">
        <f t="shared" si="48"/>
        <v>134.56899285938565</v>
      </c>
      <c r="N42" s="3">
        <f t="shared" si="49"/>
        <v>138.79572203728571</v>
      </c>
      <c r="O42" s="3">
        <f t="shared" si="50"/>
        <v>130.17412970441285</v>
      </c>
      <c r="Q42" s="3">
        <f>AVERAGE(M42:O42)</f>
        <v>134.51294820036139</v>
      </c>
      <c r="S42" s="3">
        <f t="shared" ref="S42:S44" si="51">STDEV(M42:O42)</f>
        <v>4.3110693964974516</v>
      </c>
    </row>
    <row r="43" spans="1:19" s="3" customFormat="1" ht="15" x14ac:dyDescent="0.25">
      <c r="A43" s="3">
        <v>40</v>
      </c>
      <c r="B43" s="3">
        <v>56760.089668908782</v>
      </c>
      <c r="C43" s="3">
        <v>56371.035198461184</v>
      </c>
      <c r="D43" s="3">
        <v>57388.235767018072</v>
      </c>
      <c r="F43" s="4">
        <v>4847.0612357224054</v>
      </c>
      <c r="H43" s="3">
        <f t="shared" si="45"/>
        <v>51913.02843318638</v>
      </c>
      <c r="I43" s="3">
        <f t="shared" si="46"/>
        <v>51523.973962738775</v>
      </c>
      <c r="J43" s="3">
        <f t="shared" si="47"/>
        <v>52541.174531295663</v>
      </c>
      <c r="M43" s="3">
        <f t="shared" si="48"/>
        <v>342.65879131167173</v>
      </c>
      <c r="N43" s="3">
        <f t="shared" si="49"/>
        <v>340.09078596462177</v>
      </c>
      <c r="O43" s="3">
        <f t="shared" si="50"/>
        <v>346.80495248241306</v>
      </c>
      <c r="Q43" s="3">
        <f>AVERAGE(M43:O43)</f>
        <v>343.18484325290223</v>
      </c>
      <c r="S43" s="3">
        <f t="shared" si="51"/>
        <v>3.3878541867695002</v>
      </c>
    </row>
    <row r="44" spans="1:19" s="3" customFormat="1" ht="15" x14ac:dyDescent="0.25">
      <c r="A44" s="3">
        <v>60</v>
      </c>
      <c r="B44" s="3">
        <v>79550.033196666758</v>
      </c>
      <c r="C44" s="3">
        <v>80773.889618137648</v>
      </c>
      <c r="D44" s="3">
        <v>79773.221150073601</v>
      </c>
      <c r="F44" s="4">
        <v>6724.0436671278521</v>
      </c>
      <c r="H44" s="3">
        <f t="shared" si="45"/>
        <v>72825.9895295389</v>
      </c>
      <c r="I44" s="3">
        <f t="shared" si="46"/>
        <v>74049.845951009789</v>
      </c>
      <c r="J44" s="3">
        <f t="shared" si="47"/>
        <v>73049.177482945743</v>
      </c>
      <c r="M44" s="3">
        <f>H44/189375.8082*5000/4</f>
        <v>480.6975493711642</v>
      </c>
      <c r="N44" s="3">
        <f t="shared" si="49"/>
        <v>488.77577510326495</v>
      </c>
      <c r="O44" s="3">
        <f t="shared" si="50"/>
        <v>482.17073089530015</v>
      </c>
      <c r="Q44" s="3">
        <f>AVERAGE(M44:O44)</f>
        <v>483.88135178990979</v>
      </c>
      <c r="S44" s="3">
        <f t="shared" si="51"/>
        <v>4.3022204300221434</v>
      </c>
    </row>
    <row r="45" spans="1:19" s="3" customFormat="1" ht="15" x14ac:dyDescent="0.25">
      <c r="B45" s="18" t="s">
        <v>16</v>
      </c>
      <c r="C45" s="19"/>
      <c r="D45" s="19"/>
      <c r="F45" s="11" t="s">
        <v>21</v>
      </c>
      <c r="H45" s="19"/>
      <c r="I45" s="19"/>
      <c r="J45" s="19"/>
      <c r="K45" s="4"/>
      <c r="L45" s="4"/>
      <c r="M45" s="19"/>
      <c r="N45" s="19"/>
      <c r="O45" s="19"/>
      <c r="P45" s="4"/>
    </row>
    <row r="46" spans="1:19" s="3" customFormat="1" ht="15" x14ac:dyDescent="0.25">
      <c r="A46" s="3">
        <v>5</v>
      </c>
      <c r="B46" s="3">
        <v>7423.2053958463575</v>
      </c>
      <c r="C46" s="3">
        <v>6518.12426418006</v>
      </c>
      <c r="D46" s="3">
        <v>6979.9543329148883</v>
      </c>
      <c r="F46" s="4">
        <v>1742.889634226605</v>
      </c>
      <c r="H46" s="3">
        <f>B46-F46</f>
        <v>5680.3157616197523</v>
      </c>
      <c r="I46" s="3">
        <f>C46-F46</f>
        <v>4775.2346299534547</v>
      </c>
      <c r="J46" s="3">
        <f>D46-F46</f>
        <v>5237.064698688283</v>
      </c>
      <c r="M46" s="3">
        <f>H46/189375.8082*5000/4</f>
        <v>37.493673397427592</v>
      </c>
      <c r="N46" s="3">
        <f>I46/189375.8082*5000/4</f>
        <v>31.519566010975939</v>
      </c>
      <c r="O46" s="3">
        <f>J46/189375.8082*5000/4</f>
        <v>34.567936293355729</v>
      </c>
      <c r="Q46" s="3">
        <f>AVERAGE(M46:O46)</f>
        <v>34.527058567253086</v>
      </c>
      <c r="S46" s="3">
        <f>STDEV(M46:O46)</f>
        <v>2.9872634647085521</v>
      </c>
    </row>
    <row r="47" spans="1:19" s="3" customFormat="1" ht="15" x14ac:dyDescent="0.25">
      <c r="A47" s="3">
        <v>10</v>
      </c>
      <c r="B47" s="3">
        <v>12923.596334586311</v>
      </c>
      <c r="C47" s="3">
        <v>13727.550757947387</v>
      </c>
      <c r="D47" s="3">
        <v>13292.753963079467</v>
      </c>
      <c r="F47" s="4">
        <v>2335.3627734989059</v>
      </c>
      <c r="H47" s="3">
        <f t="shared" ref="H47:H50" si="52">B47-F47</f>
        <v>10588.233561087405</v>
      </c>
      <c r="I47" s="3">
        <f t="shared" ref="I47:I50" si="53">C47-F47</f>
        <v>11392.187984448481</v>
      </c>
      <c r="J47" s="3">
        <f t="shared" ref="J47:J50" si="54">D47-F47</f>
        <v>10957.391189580561</v>
      </c>
      <c r="M47" s="3">
        <f t="shared" ref="M47:M49" si="55">H47/189375.8082*5000/4</f>
        <v>69.889032169206374</v>
      </c>
      <c r="N47" s="3">
        <f t="shared" ref="N47:N50" si="56">I47/189375.8082*5000/4</f>
        <v>75.195639379246757</v>
      </c>
      <c r="O47" s="3">
        <f t="shared" ref="O47:O50" si="57">J47/189375.8082*5000/4</f>
        <v>72.325705786615373</v>
      </c>
      <c r="Q47" s="3">
        <f t="shared" ref="Q47:Q50" si="58">AVERAGE(M47:O47)</f>
        <v>72.470125778356163</v>
      </c>
      <c r="S47" s="3">
        <f t="shared" ref="S47:S50" si="59">STDEV(M47:O47)</f>
        <v>2.6562497757033228</v>
      </c>
    </row>
    <row r="48" spans="1:19" s="3" customFormat="1" ht="15" x14ac:dyDescent="0.25">
      <c r="A48" s="3">
        <v>20</v>
      </c>
      <c r="B48" s="3">
        <v>18727.548264422123</v>
      </c>
      <c r="C48" s="3">
        <v>18033.992858870719</v>
      </c>
      <c r="D48" s="3">
        <v>18111.627646994912</v>
      </c>
      <c r="F48" s="4">
        <v>2502.1992252762543</v>
      </c>
      <c r="H48" s="3">
        <f t="shared" si="52"/>
        <v>16225.349039145869</v>
      </c>
      <c r="I48" s="3">
        <f t="shared" si="53"/>
        <v>15531.793633594465</v>
      </c>
      <c r="J48" s="3">
        <f t="shared" si="54"/>
        <v>15609.428421718658</v>
      </c>
      <c r="M48" s="3">
        <f t="shared" si="55"/>
        <v>107.09755639702843</v>
      </c>
      <c r="N48" s="3">
        <f t="shared" si="56"/>
        <v>102.5196524652671</v>
      </c>
      <c r="O48" s="3">
        <f t="shared" si="57"/>
        <v>103.03209112402521</v>
      </c>
      <c r="Q48" s="3">
        <f t="shared" si="58"/>
        <v>104.21643332877358</v>
      </c>
      <c r="S48" s="3">
        <f t="shared" si="59"/>
        <v>2.5082465878717186</v>
      </c>
    </row>
    <row r="49" spans="1:19" s="3" customFormat="1" ht="15" x14ac:dyDescent="0.25">
      <c r="A49" s="3">
        <v>40</v>
      </c>
      <c r="B49" s="3">
        <v>45286.364632816134</v>
      </c>
      <c r="C49" s="4">
        <v>45731.466214728949</v>
      </c>
      <c r="D49" s="3">
        <v>45843.696096526379</v>
      </c>
      <c r="F49" s="8">
        <v>3220.6545093515551</v>
      </c>
      <c r="H49" s="3">
        <f t="shared" si="52"/>
        <v>42065.710123464582</v>
      </c>
      <c r="I49" s="3">
        <f t="shared" si="53"/>
        <v>42510.811705377397</v>
      </c>
      <c r="J49" s="3">
        <f t="shared" si="54"/>
        <v>42623.041587174826</v>
      </c>
      <c r="M49" s="3">
        <f t="shared" si="55"/>
        <v>277.66026798311367</v>
      </c>
      <c r="N49" s="3">
        <f t="shared" si="56"/>
        <v>280.59821968179853</v>
      </c>
      <c r="O49" s="3">
        <f t="shared" si="57"/>
        <v>281.33900781931305</v>
      </c>
      <c r="Q49" s="3">
        <f t="shared" si="58"/>
        <v>279.86583182807504</v>
      </c>
      <c r="S49" s="3">
        <f t="shared" si="59"/>
        <v>1.9456555892092746</v>
      </c>
    </row>
    <row r="50" spans="1:19" s="3" customFormat="1" ht="15" x14ac:dyDescent="0.25">
      <c r="A50" s="3">
        <v>60</v>
      </c>
      <c r="B50" s="3">
        <v>63761.988102621515</v>
      </c>
      <c r="C50" s="3">
        <v>72012.718548587931</v>
      </c>
      <c r="D50" s="3">
        <v>73390.59680659046</v>
      </c>
      <c r="F50" s="4">
        <v>4124.7976164189995</v>
      </c>
      <c r="H50" s="3">
        <f t="shared" si="52"/>
        <v>59637.190486202519</v>
      </c>
      <c r="I50" s="3">
        <f t="shared" si="53"/>
        <v>67887.920932168927</v>
      </c>
      <c r="J50" s="3">
        <f t="shared" si="54"/>
        <v>69265.799190171456</v>
      </c>
      <c r="M50" s="3">
        <f>H50/189375.8082*5000/4</f>
        <v>393.6431417313056</v>
      </c>
      <c r="N50" s="3">
        <f t="shared" si="56"/>
        <v>448.10317628105128</v>
      </c>
      <c r="O50" s="3">
        <f t="shared" si="57"/>
        <v>457.19804346009556</v>
      </c>
      <c r="Q50" s="3">
        <f t="shared" si="58"/>
        <v>432.98145382415078</v>
      </c>
      <c r="S50" s="3">
        <f t="shared" si="59"/>
        <v>34.370136033869336</v>
      </c>
    </row>
    <row r="51" spans="1:19" s="3" customFormat="1" ht="15" x14ac:dyDescent="0.25">
      <c r="B51" s="18" t="s">
        <v>17</v>
      </c>
      <c r="C51" s="19"/>
      <c r="D51" s="19"/>
      <c r="F51" s="11" t="s">
        <v>22</v>
      </c>
      <c r="H51" s="19"/>
      <c r="I51" s="19"/>
      <c r="J51" s="19"/>
      <c r="K51" s="4"/>
      <c r="L51" s="4"/>
      <c r="M51" s="19"/>
      <c r="N51" s="19"/>
      <c r="O51" s="19"/>
      <c r="P51" s="4"/>
    </row>
    <row r="52" spans="1:19" s="3" customFormat="1" ht="15" x14ac:dyDescent="0.25">
      <c r="A52" s="3">
        <v>5</v>
      </c>
      <c r="B52" s="3">
        <v>5807.9628328988401</v>
      </c>
      <c r="C52" s="3">
        <v>4954.8983297480518</v>
      </c>
      <c r="D52" s="3">
        <v>5998.240278995263</v>
      </c>
      <c r="F52" s="4">
        <v>1528.7802752748444</v>
      </c>
      <c r="H52" s="3">
        <f>B52-F52</f>
        <v>4279.1825576239953</v>
      </c>
      <c r="I52" s="3">
        <f>C52-F52</f>
        <v>3426.1180544732074</v>
      </c>
      <c r="J52" s="3">
        <f>D52-F52</f>
        <v>4469.4600037204182</v>
      </c>
      <c r="M52" s="3">
        <f>H52/189375.8082*5000/4</f>
        <v>28.245308880112777</v>
      </c>
      <c r="N52" s="3">
        <f>I52/189375.8082*5000/4</f>
        <v>22.614544110980638</v>
      </c>
      <c r="O52" s="3">
        <f>J52/189375.8082*5000/4</f>
        <v>29.501260259970856</v>
      </c>
      <c r="Q52" s="3">
        <f>AVERAGE(M52:O52)</f>
        <v>26.787037750354756</v>
      </c>
      <c r="S52" s="3">
        <f>STDEV(M52:O52)</f>
        <v>3.6676464994741518</v>
      </c>
    </row>
    <row r="53" spans="1:19" s="3" customFormat="1" ht="15" x14ac:dyDescent="0.25">
      <c r="A53" s="3">
        <v>10</v>
      </c>
      <c r="B53" s="3">
        <v>12312.139353961998</v>
      </c>
      <c r="C53" s="3">
        <v>13393.538037882045</v>
      </c>
      <c r="D53" s="3">
        <v>12580.119653874337</v>
      </c>
      <c r="F53" s="4">
        <v>2798.5934264201892</v>
      </c>
      <c r="H53" s="3">
        <f t="shared" ref="H53:H56" si="60">B53-F53</f>
        <v>9513.5459275418089</v>
      </c>
      <c r="I53" s="3">
        <f t="shared" ref="I53:I56" si="61">C53-F53</f>
        <v>10594.944611461855</v>
      </c>
      <c r="J53" s="3">
        <f t="shared" ref="J53:J56" si="62">D53-F53</f>
        <v>9781.5262274541474</v>
      </c>
      <c r="M53" s="3">
        <f t="shared" ref="M53:M55" si="63">H53/189375.8082*5000/4</f>
        <v>62.795414696623652</v>
      </c>
      <c r="N53" s="3">
        <f t="shared" ref="N53:N56" si="64">I53/189375.8082*5000/4</f>
        <v>69.933329342365909</v>
      </c>
      <c r="O53" s="3">
        <f t="shared" ref="O53:O56" si="65">J53/189375.8082*5000/4</f>
        <v>64.564254011815663</v>
      </c>
      <c r="Q53" s="3">
        <f>AVERAGE(M53:O53)</f>
        <v>65.764332683601751</v>
      </c>
      <c r="S53" s="3">
        <f t="shared" ref="S53:S56" si="66">STDEV(M53:O53)</f>
        <v>3.7172029788985599</v>
      </c>
    </row>
    <row r="54" spans="1:19" s="3" customFormat="1" ht="15" x14ac:dyDescent="0.25">
      <c r="A54" s="3">
        <v>20</v>
      </c>
      <c r="B54" s="3">
        <v>18243.202256424029</v>
      </c>
      <c r="C54" s="3">
        <v>18106.512539422325</v>
      </c>
      <c r="D54" s="3">
        <v>17255.390773042996</v>
      </c>
      <c r="F54" s="4">
        <v>3198.8286918928316</v>
      </c>
      <c r="H54" s="3">
        <f t="shared" si="60"/>
        <v>15044.373564531197</v>
      </c>
      <c r="I54" s="3">
        <f t="shared" si="61"/>
        <v>14907.683847529494</v>
      </c>
      <c r="J54" s="3">
        <f t="shared" si="62"/>
        <v>14056.562081150165</v>
      </c>
      <c r="M54" s="3">
        <f t="shared" si="63"/>
        <v>99.302372010492078</v>
      </c>
      <c r="N54" s="3">
        <f t="shared" si="64"/>
        <v>98.400133504549018</v>
      </c>
      <c r="O54" s="3">
        <f t="shared" si="65"/>
        <v>92.782192025716753</v>
      </c>
      <c r="Q54" s="3">
        <f>AVERAGE(M54:O54)</f>
        <v>96.828232513585945</v>
      </c>
      <c r="S54" s="3">
        <f t="shared" si="66"/>
        <v>3.5328941821839495</v>
      </c>
    </row>
    <row r="55" spans="1:19" s="3" customFormat="1" ht="15" x14ac:dyDescent="0.25">
      <c r="A55" s="3">
        <v>40</v>
      </c>
      <c r="B55" s="3">
        <v>40289.005552473514</v>
      </c>
      <c r="C55" s="3">
        <v>39052.097696612931</v>
      </c>
      <c r="D55" s="3">
        <v>39811.609673912702</v>
      </c>
      <c r="F55" s="4">
        <v>4847.0612357224054</v>
      </c>
      <c r="H55" s="3">
        <f t="shared" si="60"/>
        <v>35441.944316751105</v>
      </c>
      <c r="I55" s="3">
        <f t="shared" si="61"/>
        <v>34205.036460890522</v>
      </c>
      <c r="J55" s="3">
        <f t="shared" si="62"/>
        <v>34964.548438190293</v>
      </c>
      <c r="M55" s="3">
        <f t="shared" si="63"/>
        <v>233.93922812543741</v>
      </c>
      <c r="N55" s="3">
        <f t="shared" si="64"/>
        <v>225.7748546792111</v>
      </c>
      <c r="O55" s="3">
        <f t="shared" si="65"/>
        <v>230.78811366222789</v>
      </c>
      <c r="Q55" s="3">
        <f>AVERAGE(M55:O55)</f>
        <v>230.16739882229214</v>
      </c>
      <c r="S55" s="3">
        <f t="shared" si="66"/>
        <v>4.1174280354061628</v>
      </c>
    </row>
    <row r="56" spans="1:19" s="3" customFormat="1" ht="15" x14ac:dyDescent="0.25">
      <c r="A56" s="3">
        <v>60</v>
      </c>
      <c r="B56" s="3">
        <v>66500.909849824398</v>
      </c>
      <c r="C56" s="3">
        <v>66633.477193227111</v>
      </c>
      <c r="D56" s="3">
        <v>66111.400190440516</v>
      </c>
      <c r="F56" s="4">
        <v>6724.0436671278521</v>
      </c>
      <c r="H56" s="3">
        <f t="shared" si="60"/>
        <v>59776.866182696547</v>
      </c>
      <c r="I56" s="3">
        <f t="shared" si="61"/>
        <v>59909.433526099259</v>
      </c>
      <c r="J56" s="3">
        <f t="shared" si="62"/>
        <v>59387.356523312665</v>
      </c>
      <c r="M56" s="3">
        <f>H56/189375.8082*5000/4</f>
        <v>394.56508958872752</v>
      </c>
      <c r="N56" s="3">
        <f t="shared" si="64"/>
        <v>395.44011782400446</v>
      </c>
      <c r="O56" s="3">
        <f t="shared" si="65"/>
        <v>391.99407970706596</v>
      </c>
      <c r="Q56" s="3">
        <f>AVERAGE(M56:O56)</f>
        <v>393.99976237326604</v>
      </c>
      <c r="S56" s="3">
        <f t="shared" si="66"/>
        <v>1.7912260664847346</v>
      </c>
    </row>
    <row r="57" spans="1:19" s="3" customFormat="1" ht="15" x14ac:dyDescent="0.25"/>
    <row r="58" spans="1:19" s="3" customFormat="1" ht="15" x14ac:dyDescent="0.25">
      <c r="A58" s="10" t="s">
        <v>4</v>
      </c>
      <c r="B58" s="4">
        <v>189803.6</v>
      </c>
      <c r="C58" s="4">
        <v>189115.11983322754</v>
      </c>
      <c r="D58" s="4">
        <v>189208.70489106403</v>
      </c>
    </row>
    <row r="59" spans="1:19" s="3" customFormat="1" ht="15" x14ac:dyDescent="0.25">
      <c r="A59" s="9" t="s">
        <v>6</v>
      </c>
      <c r="B59" s="3">
        <f>AVERAGE(B58:D58)</f>
        <v>189375.80824143052</v>
      </c>
    </row>
  </sheetData>
  <mergeCells count="25">
    <mergeCell ref="B3:D3"/>
    <mergeCell ref="H3:J3"/>
    <mergeCell ref="M3:O3"/>
    <mergeCell ref="B9:D9"/>
    <mergeCell ref="H9:J9"/>
    <mergeCell ref="M9:O9"/>
    <mergeCell ref="B15:D15"/>
    <mergeCell ref="H15:J15"/>
    <mergeCell ref="M15:O15"/>
    <mergeCell ref="B21:D21"/>
    <mergeCell ref="H21:J21"/>
    <mergeCell ref="M21:O21"/>
    <mergeCell ref="B27:D27"/>
    <mergeCell ref="H27:J27"/>
    <mergeCell ref="M27:O27"/>
    <mergeCell ref="B39:D39"/>
    <mergeCell ref="H39:J39"/>
    <mergeCell ref="M39:O39"/>
    <mergeCell ref="B33:D33"/>
    <mergeCell ref="B45:D45"/>
    <mergeCell ref="H45:J45"/>
    <mergeCell ref="M45:O45"/>
    <mergeCell ref="B51:D51"/>
    <mergeCell ref="H51:J51"/>
    <mergeCell ref="M51:O5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FigS1 and S3a-b</vt:lpstr>
      <vt:lpstr>Fig S3c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Christine Mieck</cp:lastModifiedBy>
  <dcterms:created xsi:type="dcterms:W3CDTF">2018-12-13T02:44:55Z</dcterms:created>
  <dcterms:modified xsi:type="dcterms:W3CDTF">2019-03-05T14:57:47Z</dcterms:modified>
</cp:coreProperties>
</file>